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S:\AAA Výkresy archív\Bussiness\2018\cestmistrovství Velká Bíteš\úprava projektu 2022 - dokumentace + VV+rozpočet\VV + rozpočty 2022\"/>
    </mc:Choice>
  </mc:AlternateContent>
  <xr:revisionPtr revIDLastSave="0" documentId="13_ncr:1_{5BEAC081-9E25-4383-AE2B-3AE8CD5CEFCF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list'!$G$2</definedName>
    <definedName name="MJ">'Krycí list'!$G$5</definedName>
    <definedName name="Mont">Rekapitulace!$H$11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Položky!$A$1:$G$34</definedName>
    <definedName name="_xlnm.Print_Area" localSheetId="1">Rekapitulace!$A$1:$I$25</definedName>
    <definedName name="PocetMJ">'Krycí list'!$G$6</definedName>
    <definedName name="Poznamka">'Krycí list'!$B$37</definedName>
    <definedName name="Projektant">'Krycí list'!$C$8</definedName>
    <definedName name="PSV">Rekapitulace!$F$11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33" i="3"/>
  <c r="BD33" i="3"/>
  <c r="BC33" i="3"/>
  <c r="BA33" i="3"/>
  <c r="G33" i="3"/>
  <c r="BB33" i="3" s="1"/>
  <c r="BE32" i="3"/>
  <c r="BD32" i="3"/>
  <c r="BC32" i="3"/>
  <c r="BA32" i="3"/>
  <c r="G32" i="3"/>
  <c r="BB32" i="3" s="1"/>
  <c r="BE31" i="3"/>
  <c r="BD31" i="3"/>
  <c r="BC31" i="3"/>
  <c r="BA31" i="3"/>
  <c r="G31" i="3"/>
  <c r="BB31" i="3" s="1"/>
  <c r="BE30" i="3"/>
  <c r="BD30" i="3"/>
  <c r="BC30" i="3"/>
  <c r="BA30" i="3"/>
  <c r="G30" i="3"/>
  <c r="BB30" i="3" s="1"/>
  <c r="BE29" i="3"/>
  <c r="BD29" i="3"/>
  <c r="BC29" i="3"/>
  <c r="BA29" i="3"/>
  <c r="G29" i="3"/>
  <c r="BB29" i="3" s="1"/>
  <c r="BE28" i="3"/>
  <c r="BD28" i="3"/>
  <c r="BC28" i="3"/>
  <c r="BA28" i="3"/>
  <c r="G28" i="3"/>
  <c r="BB28" i="3" s="1"/>
  <c r="BE27" i="3"/>
  <c r="BD27" i="3"/>
  <c r="BC27" i="3"/>
  <c r="BA27" i="3"/>
  <c r="G27" i="3"/>
  <c r="BB27" i="3" s="1"/>
  <c r="BE26" i="3"/>
  <c r="BD26" i="3"/>
  <c r="BC26" i="3"/>
  <c r="BA26" i="3"/>
  <c r="G26" i="3"/>
  <c r="BB26" i="3" s="1"/>
  <c r="B10" i="2"/>
  <c r="A10" i="2"/>
  <c r="C34" i="3"/>
  <c r="BE23" i="3"/>
  <c r="BD23" i="3"/>
  <c r="BC23" i="3"/>
  <c r="BA23" i="3"/>
  <c r="G23" i="3"/>
  <c r="BB23" i="3" s="1"/>
  <c r="BE22" i="3"/>
  <c r="BD22" i="3"/>
  <c r="BC22" i="3"/>
  <c r="BA22" i="3"/>
  <c r="G22" i="3"/>
  <c r="BB22" i="3" s="1"/>
  <c r="BE21" i="3"/>
  <c r="BD21" i="3"/>
  <c r="BC21" i="3"/>
  <c r="BA21" i="3"/>
  <c r="G21" i="3"/>
  <c r="BB21" i="3" s="1"/>
  <c r="BE20" i="3"/>
  <c r="BD20" i="3"/>
  <c r="BC20" i="3"/>
  <c r="BA20" i="3"/>
  <c r="G20" i="3"/>
  <c r="BB20" i="3" s="1"/>
  <c r="BE19" i="3"/>
  <c r="BD19" i="3"/>
  <c r="BC19" i="3"/>
  <c r="BA19" i="3"/>
  <c r="G19" i="3"/>
  <c r="BB19" i="3" s="1"/>
  <c r="BE18" i="3"/>
  <c r="BD18" i="3"/>
  <c r="BC18" i="3"/>
  <c r="BA18" i="3"/>
  <c r="G18" i="3"/>
  <c r="BB18" i="3" s="1"/>
  <c r="B9" i="2"/>
  <c r="A9" i="2"/>
  <c r="C24" i="3"/>
  <c r="BE15" i="3"/>
  <c r="BD15" i="3"/>
  <c r="BC15" i="3"/>
  <c r="BA15" i="3"/>
  <c r="G15" i="3"/>
  <c r="BB15" i="3" s="1"/>
  <c r="BE14" i="3"/>
  <c r="BD14" i="3"/>
  <c r="BC14" i="3"/>
  <c r="BA14" i="3"/>
  <c r="G14" i="3"/>
  <c r="BB14" i="3" s="1"/>
  <c r="BE13" i="3"/>
  <c r="BD13" i="3"/>
  <c r="BC13" i="3"/>
  <c r="BA13" i="3"/>
  <c r="G13" i="3"/>
  <c r="BB13" i="3" s="1"/>
  <c r="BE12" i="3"/>
  <c r="BD12" i="3"/>
  <c r="BC12" i="3"/>
  <c r="BA12" i="3"/>
  <c r="G12" i="3"/>
  <c r="BB12" i="3" s="1"/>
  <c r="BE11" i="3"/>
  <c r="BD11" i="3"/>
  <c r="BC11" i="3"/>
  <c r="BA11" i="3"/>
  <c r="G11" i="3"/>
  <c r="BB11" i="3" s="1"/>
  <c r="B8" i="2"/>
  <c r="A8" i="2"/>
  <c r="C16" i="3"/>
  <c r="BE8" i="3"/>
  <c r="BE9" i="3" s="1"/>
  <c r="I7" i="2" s="1"/>
  <c r="BD8" i="3"/>
  <c r="BD9" i="3" s="1"/>
  <c r="H7" i="2" s="1"/>
  <c r="BC8" i="3"/>
  <c r="BC9" i="3" s="1"/>
  <c r="G7" i="2" s="1"/>
  <c r="BA8" i="3"/>
  <c r="BA9" i="3" s="1"/>
  <c r="E7" i="2" s="1"/>
  <c r="G8" i="3"/>
  <c r="BB8" i="3" s="1"/>
  <c r="BB9" i="3" s="1"/>
  <c r="F7" i="2" s="1"/>
  <c r="B7" i="2"/>
  <c r="A7" i="2"/>
  <c r="C9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C24" i="3" l="1"/>
  <c r="G9" i="2" s="1"/>
  <c r="BE24" i="3"/>
  <c r="I9" i="2" s="1"/>
  <c r="BD16" i="3"/>
  <c r="H8" i="2" s="1"/>
  <c r="H11" i="2" s="1"/>
  <c r="C17" i="1" s="1"/>
  <c r="BD34" i="3"/>
  <c r="H10" i="2" s="1"/>
  <c r="G9" i="3"/>
  <c r="BB16" i="3"/>
  <c r="F8" i="2" s="1"/>
  <c r="BA34" i="3"/>
  <c r="E10" i="2" s="1"/>
  <c r="G24" i="3"/>
  <c r="G16" i="3"/>
  <c r="BD24" i="3"/>
  <c r="H9" i="2" s="1"/>
  <c r="BA16" i="3"/>
  <c r="E8" i="2" s="1"/>
  <c r="BA24" i="3"/>
  <c r="E9" i="2" s="1"/>
  <c r="G34" i="3"/>
  <c r="BC34" i="3"/>
  <c r="G10" i="2" s="1"/>
  <c r="BE34" i="3"/>
  <c r="I10" i="2" s="1"/>
  <c r="BB34" i="3"/>
  <c r="F10" i="2" s="1"/>
  <c r="BC16" i="3"/>
  <c r="G8" i="2" s="1"/>
  <c r="BE16" i="3"/>
  <c r="I8" i="2" s="1"/>
  <c r="BB24" i="3"/>
  <c r="F9" i="2" s="1"/>
  <c r="I11" i="2" l="1"/>
  <c r="C21" i="1" s="1"/>
  <c r="F11" i="2"/>
  <c r="G11" i="2"/>
  <c r="C18" i="1" s="1"/>
  <c r="E11" i="2"/>
  <c r="C15" i="1" s="1"/>
  <c r="C16" i="1"/>
  <c r="G23" i="2"/>
  <c r="I23" i="2" s="1"/>
  <c r="G21" i="2"/>
  <c r="I21" i="2" s="1"/>
  <c r="G20" i="1" s="1"/>
  <c r="G19" i="2"/>
  <c r="I19" i="2" s="1"/>
  <c r="G18" i="1" s="1"/>
  <c r="G17" i="2"/>
  <c r="I17" i="2" s="1"/>
  <c r="G16" i="1" s="1"/>
  <c r="G22" i="2"/>
  <c r="I22" i="2" s="1"/>
  <c r="G21" i="1" s="1"/>
  <c r="G20" i="2"/>
  <c r="I20" i="2" s="1"/>
  <c r="G19" i="1" s="1"/>
  <c r="G18" i="2"/>
  <c r="I18" i="2" s="1"/>
  <c r="G17" i="1" s="1"/>
  <c r="G16" i="2"/>
  <c r="I16" i="2" s="1"/>
  <c r="C19" i="1"/>
  <c r="C22" i="1" s="1"/>
  <c r="G15" i="1" l="1"/>
  <c r="H24" i="2"/>
  <c r="G23" i="1" s="1"/>
  <c r="G22" i="1" s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<sst xmlns="http://schemas.openxmlformats.org/spreadsheetml/2006/main" count="187" uniqueCount="141">
  <si>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</si>
  <si>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</si>
  <si>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</si>
  <si>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</si>
  <si>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</si>
  <si>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</si>
  <si>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</si>
  <si>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</si>
  <si>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</si>
  <si>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</si>
  <si>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</si>
  <si>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</si>
  <si>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</si>
  <si>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</si>
  <si>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</si>
  <si>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</si>
  <si>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</si>
  <si>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</si>
  <si>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</si>
  <si>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</si>
  <si>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</si>
  <si>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</si>
  <si>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</si>
  <si>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</si>
  <si>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</si>
  <si>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</si>
  <si>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</si>
  <si>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</si>
  <si>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</si>
  <si>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</si>
  <si>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</si>
  <si>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</si>
  <si>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</si>
  <si>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</si>
  <si>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</si>
  <si>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</si>
  <si>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</si>
  <si>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</si>
  <si>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</si>
  <si>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</si>
  <si>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</si>
  <si>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</si>
  <si>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</si>
  <si>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</si>
  <si>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</si>
  <si>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</si>
  <si>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</si>
  <si>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</si>
  <si>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</si>
  <si>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</si>
  <si>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</si>
  <si>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</si>
  <si>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</si>
  <si>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</si>
  <si>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</si>
  <si>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</si>
  <si>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</si>
  <si>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</si>
  <si>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</si>
  <si>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</si>
  <si>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</si>
  <si>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</si>
  <si>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</si>
  <si>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</si>
  <si>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</si>
  <si>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</si>
  <si>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</si>
  <si>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</si>
  <si>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</si>
  <si>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</si>
  <si>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</si>
  <si>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</si>
  <si>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</si>
  <si>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</si>
  <si>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</si>
  <si>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</si>
  <si>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</si>
  <si>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18/M025</t>
  </si>
  <si>
    <t>St. úpravy budovy, cestrmistrovství Velká Bíteš</t>
  </si>
  <si>
    <t>M025/2018</t>
  </si>
  <si>
    <t>x</t>
  </si>
  <si>
    <t>Cestmistrovství</t>
  </si>
  <si>
    <t>Ústřední vytápění</t>
  </si>
  <si>
    <t>730</t>
  </si>
  <si>
    <t>R. 01</t>
  </si>
  <si>
    <t xml:space="preserve">Vypuštění, napuštění a odvzdušnění rozvodu </t>
  </si>
  <si>
    <t>soubor</t>
  </si>
  <si>
    <t>733</t>
  </si>
  <si>
    <t>Rozvod potrubí</t>
  </si>
  <si>
    <t>733113113R00</t>
  </si>
  <si>
    <t xml:space="preserve">Příplatek za zhotovení přípojky DN 15 </t>
  </si>
  <si>
    <t>kus</t>
  </si>
  <si>
    <t>733161922R00</t>
  </si>
  <si>
    <t xml:space="preserve">Vsazení odbočky do stávajícího měd. potrubí D 15 </t>
  </si>
  <si>
    <t>733161962R00</t>
  </si>
  <si>
    <t xml:space="preserve">Zaslepení měděného potrubí vč. víčka D 15 mm </t>
  </si>
  <si>
    <t>733163102R00</t>
  </si>
  <si>
    <t xml:space="preserve">Potrubí z měděných trubek D 15 x 1,0 mm </t>
  </si>
  <si>
    <t>m</t>
  </si>
  <si>
    <t>998733201R00</t>
  </si>
  <si>
    <t xml:space="preserve">Přesun hmot pro rozvody potrubí, výšky do 6 m </t>
  </si>
  <si>
    <t>734</t>
  </si>
  <si>
    <t>Armatury</t>
  </si>
  <si>
    <t>734221672RT3</t>
  </si>
  <si>
    <t>734226112R00</t>
  </si>
  <si>
    <t>734266122R00</t>
  </si>
  <si>
    <t>734266432R00</t>
  </si>
  <si>
    <t>734266772R00</t>
  </si>
  <si>
    <t>998734201R00</t>
  </si>
  <si>
    <t xml:space="preserve">Přesun hmot pro armatury, výšky do 6 m </t>
  </si>
  <si>
    <t>735</t>
  </si>
  <si>
    <t>Otopná tělesa</t>
  </si>
  <si>
    <t>735151821R00</t>
  </si>
  <si>
    <t xml:space="preserve">Demontáž otopných těles panelových </t>
  </si>
  <si>
    <t>735159111R00</t>
  </si>
  <si>
    <t xml:space="preserve">Montáž panelových těles do délky 1600 mm </t>
  </si>
  <si>
    <t>735172651T00</t>
  </si>
  <si>
    <t xml:space="preserve">Elektrické topné těleso 400 W </t>
  </si>
  <si>
    <t>735172670T00</t>
  </si>
  <si>
    <t xml:space="preserve">Odbočka "T" k otopnému tělesu </t>
  </si>
  <si>
    <t>735179110R00</t>
  </si>
  <si>
    <t xml:space="preserve">Montáž otopných těles koupelnových (žebříků) </t>
  </si>
  <si>
    <t>735191900T00</t>
  </si>
  <si>
    <t xml:space="preserve">Vyzkoušení trubkových těles tlakem </t>
  </si>
  <si>
    <t>484518261</t>
  </si>
  <si>
    <t>998735201R00</t>
  </si>
  <si>
    <t xml:space="preserve">Přesun hmot pro otopná tělesa, výšky do 6 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</si>
  <si>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</si>
  <si>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</si>
  <si>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</si>
  <si>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</si>
  <si>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</si>
  <si>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</si>
  <si>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</si>
  <si>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</si>
  <si>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Těleso otopné trubk.</t>
  </si>
  <si>
    <t xml:space="preserve">Ventil term.přímý,vnitř.z. DN 15 </t>
  </si>
  <si>
    <t xml:space="preserve">Šroubení reg.přímé,vnitř.z.  DN 15 </t>
  </si>
  <si>
    <t xml:space="preserve">Šroubení uz.jednot.s vyp.přímé DN15 </t>
  </si>
  <si>
    <t xml:space="preserve">Šroubení svěrné na měď 15x1 mm - EK </t>
  </si>
  <si>
    <t>Hlavice ovládání ventilů termostat. RD 80 R hlavice K 6000-00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</si>
</sst>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topLeftCell="A13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tr">
        <f>Rekapitulace!H1</f>
        <v>1</v>
      </c>
      <c r="D2" s="5" t="str">
        <f>Rekapitulace!G2</f>
        <v>Ústřední vytápění</v>
      </c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 t="s">
        <v>80</v>
      </c>
      <c r="B5" s="18"/>
      <c r="C5" s="19" t="s">
        <v>81</v>
      </c>
      <c r="D5" s="20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 x14ac:dyDescent="0.2">
      <c r="A7" s="24" t="s">
        <v>77</v>
      </c>
      <c r="B7" s="25"/>
      <c r="C7" s="26" t="s">
        <v>78</v>
      </c>
      <c r="D7" s="27"/>
      <c r="E7" s="27"/>
      <c r="F7" s="28" t="s">
        <v>11</v>
      </c>
      <c r="G7" s="22">
        <f>IF(PocetMJ=0,,ROUND((F30+F32)/PocetMJ,1))</f>
        <v>0</v>
      </c>
    </row>
    <row r="8" spans="1:57" x14ac:dyDescent="0.2">
      <c r="A8" s="29" t="s">
        <v>12</v>
      </c>
      <c r="B8" s="13"/>
      <c r="C8" s="200"/>
      <c r="D8" s="200"/>
      <c r="E8" s="201"/>
      <c r="F8" s="30" t="s">
        <v>13</v>
      </c>
      <c r="G8" s="31"/>
      <c r="H8" s="32"/>
      <c r="I8" s="33"/>
    </row>
    <row r="9" spans="1:57" x14ac:dyDescent="0.2">
      <c r="A9" s="29" t="s">
        <v>14</v>
      </c>
      <c r="B9" s="13"/>
      <c r="C9" s="200">
        <f>Projektant</f>
        <v>0</v>
      </c>
      <c r="D9" s="200"/>
      <c r="E9" s="201"/>
      <c r="F9" s="13"/>
      <c r="G9" s="34"/>
      <c r="H9" s="35"/>
    </row>
    <row r="10" spans="1:57" x14ac:dyDescent="0.2">
      <c r="A10" s="29" t="s">
        <v>15</v>
      </c>
      <c r="B10" s="13"/>
      <c r="C10" s="200"/>
      <c r="D10" s="200"/>
      <c r="E10" s="200"/>
      <c r="F10" s="36"/>
      <c r="G10" s="37"/>
      <c r="H10" s="38"/>
    </row>
    <row r="11" spans="1:57" ht="13.5" customHeight="1" x14ac:dyDescent="0.2">
      <c r="A11" s="29" t="s">
        <v>16</v>
      </c>
      <c r="B11" s="13"/>
      <c r="C11" s="200"/>
      <c r="D11" s="200"/>
      <c r="E11" s="200"/>
      <c r="F11" s="39" t="s">
        <v>17</v>
      </c>
      <c r="G11" s="40" t="s">
        <v>79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18</v>
      </c>
      <c r="B12" s="10"/>
      <c r="C12" s="202"/>
      <c r="D12" s="202"/>
      <c r="E12" s="202"/>
      <c r="F12" s="43" t="s">
        <v>19</v>
      </c>
      <c r="G12" s="44"/>
      <c r="H12" s="35"/>
    </row>
    <row r="13" spans="1:57" ht="28.5" customHeight="1" thickBot="1" x14ac:dyDescent="0.25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 x14ac:dyDescent="0.2">
      <c r="A15" s="54"/>
      <c r="B15" s="55" t="s">
        <v>23</v>
      </c>
      <c r="C15" s="56">
        <f>HSV</f>
        <v>0</v>
      </c>
      <c r="D15" s="57" t="str">
        <f>Rekapitulace!A16</f>
        <v>Ztížené výrobní podmínky</v>
      </c>
      <c r="E15" s="58"/>
      <c r="F15" s="59"/>
      <c r="G15" s="56">
        <f>Rekapitulace!I16</f>
        <v>0</v>
      </c>
    </row>
    <row r="16" spans="1:57" ht="15.95" customHeight="1" x14ac:dyDescent="0.2">
      <c r="A16" s="54" t="s">
        <v>24</v>
      </c>
      <c r="B16" s="55" t="s">
        <v>25</v>
      </c>
      <c r="C16" s="56">
        <f>PSV</f>
        <v>0</v>
      </c>
      <c r="D16" s="9" t="str">
        <f>Rekapitulace!A17</f>
        <v>Oborová přirážka</v>
      </c>
      <c r="E16" s="60"/>
      <c r="F16" s="61"/>
      <c r="G16" s="56">
        <f>Rekapitulace!I17</f>
        <v>0</v>
      </c>
    </row>
    <row r="17" spans="1:7" ht="15.95" customHeight="1" x14ac:dyDescent="0.2">
      <c r="A17" s="54" t="s">
        <v>26</v>
      </c>
      <c r="B17" s="55" t="s">
        <v>27</v>
      </c>
      <c r="C17" s="56">
        <f>Mont</f>
        <v>0</v>
      </c>
      <c r="D17" s="9" t="str">
        <f>Rekapitulace!A18</f>
        <v>Přesun stavebních kapacit</v>
      </c>
      <c r="E17" s="60"/>
      <c r="F17" s="61"/>
      <c r="G17" s="56">
        <f>Rekapitulace!I18</f>
        <v>0</v>
      </c>
    </row>
    <row r="18" spans="1:7" ht="15.95" customHeight="1" x14ac:dyDescent="0.2">
      <c r="A18" s="62" t="s">
        <v>28</v>
      </c>
      <c r="B18" s="63" t="s">
        <v>29</v>
      </c>
      <c r="C18" s="56">
        <f>Dodavka</f>
        <v>0</v>
      </c>
      <c r="D18" s="9" t="str">
        <f>Rekapitulace!A19</f>
        <v>Mimostaveništní doprava</v>
      </c>
      <c r="E18" s="60"/>
      <c r="F18" s="61"/>
      <c r="G18" s="56">
        <f>Rekapitulace!I19</f>
        <v>0</v>
      </c>
    </row>
    <row r="19" spans="1:7" ht="15.95" customHeight="1" x14ac:dyDescent="0.2">
      <c r="A19" s="64" t="s">
        <v>30</v>
      </c>
      <c r="B19" s="55"/>
      <c r="C19" s="56">
        <f>SUM(C15:C18)</f>
        <v>0</v>
      </c>
      <c r="D19" s="9" t="str">
        <f>Rekapitulace!A20</f>
        <v>Zařízení staveniště</v>
      </c>
      <c r="E19" s="60"/>
      <c r="F19" s="61"/>
      <c r="G19" s="56">
        <f>Rekapitulace!I20</f>
        <v>0</v>
      </c>
    </row>
    <row r="20" spans="1:7" ht="15.95" customHeight="1" x14ac:dyDescent="0.2">
      <c r="A20" s="64"/>
      <c r="B20" s="55"/>
      <c r="C20" s="56"/>
      <c r="D20" s="9" t="str">
        <f>Rekapitulace!A21</f>
        <v>Provoz investora</v>
      </c>
      <c r="E20" s="60"/>
      <c r="F20" s="61"/>
      <c r="G20" s="56">
        <f>Rekapitulace!I21</f>
        <v>0</v>
      </c>
    </row>
    <row r="21" spans="1:7" ht="15.95" customHeight="1" x14ac:dyDescent="0.2">
      <c r="A21" s="64" t="s">
        <v>31</v>
      </c>
      <c r="B21" s="55"/>
      <c r="C21" s="56">
        <f>HZS</f>
        <v>0</v>
      </c>
      <c r="D21" s="9" t="str">
        <f>Rekapitulace!A22</f>
        <v>Kompletační činnost (IČD)</v>
      </c>
      <c r="E21" s="60"/>
      <c r="F21" s="61"/>
      <c r="G21" s="56">
        <f>Rekapitulace!I22</f>
        <v>0</v>
      </c>
    </row>
    <row r="22" spans="1:7" ht="15.95" customHeight="1" x14ac:dyDescent="0.2">
      <c r="A22" s="65" t="s">
        <v>32</v>
      </c>
      <c r="B22" s="66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 x14ac:dyDescent="0.25">
      <c r="A23" s="203" t="s">
        <v>34</v>
      </c>
      <c r="B23" s="204"/>
      <c r="C23" s="67">
        <f>C22+G23</f>
        <v>0</v>
      </c>
      <c r="D23" s="68" t="s">
        <v>35</v>
      </c>
      <c r="E23" s="69"/>
      <c r="F23" s="70"/>
      <c r="G23" s="56">
        <f>VRN</f>
        <v>0</v>
      </c>
    </row>
    <row r="24" spans="1:7" x14ac:dyDescent="0.2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 x14ac:dyDescent="0.2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 x14ac:dyDescent="0.2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43</v>
      </c>
      <c r="B30" s="86"/>
      <c r="C30" s="87">
        <v>21</v>
      </c>
      <c r="D30" s="86" t="s">
        <v>44</v>
      </c>
      <c r="E30" s="88"/>
      <c r="F30" s="205">
        <f>C23-F32</f>
        <v>0</v>
      </c>
      <c r="G30" s="206"/>
    </row>
    <row r="31" spans="1:7" x14ac:dyDescent="0.2">
      <c r="A31" s="85" t="s">
        <v>45</v>
      </c>
      <c r="B31" s="86"/>
      <c r="C31" s="87">
        <f>SazbaDPH1</f>
        <v>21</v>
      </c>
      <c r="D31" s="86" t="s">
        <v>46</v>
      </c>
      <c r="E31" s="88"/>
      <c r="F31" s="205">
        <f>ROUND(PRODUCT(F30,C31/100),0)</f>
        <v>0</v>
      </c>
      <c r="G31" s="206"/>
    </row>
    <row r="32" spans="1:7" x14ac:dyDescent="0.2">
      <c r="A32" s="85" t="s">
        <v>43</v>
      </c>
      <c r="B32" s="86"/>
      <c r="C32" s="87">
        <v>0</v>
      </c>
      <c r="D32" s="86" t="s">
        <v>46</v>
      </c>
      <c r="E32" s="88"/>
      <c r="F32" s="205">
        <v>0</v>
      </c>
      <c r="G32" s="206"/>
    </row>
    <row r="33" spans="1:8" x14ac:dyDescent="0.2">
      <c r="A33" s="85" t="s">
        <v>45</v>
      </c>
      <c r="B33" s="89"/>
      <c r="C33" s="90">
        <f>SazbaDPH2</f>
        <v>0</v>
      </c>
      <c r="D33" s="86" t="s">
        <v>46</v>
      </c>
      <c r="E33" s="61"/>
      <c r="F33" s="205">
        <f>ROUND(PRODUCT(F32,C33/100),0)</f>
        <v>0</v>
      </c>
      <c r="G33" s="206"/>
    </row>
    <row r="34" spans="1:8" s="94" customFormat="1" ht="19.5" customHeight="1" thickBot="1" x14ac:dyDescent="0.3">
      <c r="A34" s="91" t="s">
        <v>47</v>
      </c>
      <c r="B34" s="92"/>
      <c r="C34" s="92"/>
      <c r="D34" s="92"/>
      <c r="E34" s="93"/>
      <c r="F34" s="207">
        <f>ROUND(SUM(F30:F33),0)</f>
        <v>0</v>
      </c>
      <c r="G34" s="208"/>
    </row>
    <row r="36" spans="1:8" x14ac:dyDescent="0.2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 x14ac:dyDescent="0.2">
      <c r="A37" s="95"/>
      <c r="B37" s="199"/>
      <c r="C37" s="199"/>
      <c r="D37" s="199"/>
      <c r="E37" s="199"/>
      <c r="F37" s="199"/>
      <c r="G37" s="199"/>
      <c r="H37" t="s">
        <v>6</v>
      </c>
    </row>
    <row r="38" spans="1:8" ht="12.75" customHeight="1" x14ac:dyDescent="0.2">
      <c r="A38" s="96"/>
      <c r="B38" s="199"/>
      <c r="C38" s="199"/>
      <c r="D38" s="199"/>
      <c r="E38" s="199"/>
      <c r="F38" s="199"/>
      <c r="G38" s="199"/>
      <c r="H38" t="s">
        <v>6</v>
      </c>
    </row>
    <row r="39" spans="1:8" x14ac:dyDescent="0.2">
      <c r="A39" s="96"/>
      <c r="B39" s="199"/>
      <c r="C39" s="199"/>
      <c r="D39" s="199"/>
      <c r="E39" s="199"/>
      <c r="F39" s="199"/>
      <c r="G39" s="199"/>
      <c r="H39" t="s">
        <v>6</v>
      </c>
    </row>
    <row r="40" spans="1:8" x14ac:dyDescent="0.2">
      <c r="A40" s="96"/>
      <c r="B40" s="199"/>
      <c r="C40" s="199"/>
      <c r="D40" s="199"/>
      <c r="E40" s="199"/>
      <c r="F40" s="199"/>
      <c r="G40" s="199"/>
      <c r="H40" t="s">
        <v>6</v>
      </c>
    </row>
    <row r="41" spans="1:8" x14ac:dyDescent="0.2">
      <c r="A41" s="96"/>
      <c r="B41" s="199"/>
      <c r="C41" s="199"/>
      <c r="D41" s="199"/>
      <c r="E41" s="199"/>
      <c r="F41" s="199"/>
      <c r="G41" s="199"/>
      <c r="H41" t="s">
        <v>6</v>
      </c>
    </row>
    <row r="42" spans="1:8" x14ac:dyDescent="0.2">
      <c r="A42" s="96"/>
      <c r="B42" s="199"/>
      <c r="C42" s="199"/>
      <c r="D42" s="199"/>
      <c r="E42" s="199"/>
      <c r="F42" s="199"/>
      <c r="G42" s="199"/>
      <c r="H42" t="s">
        <v>6</v>
      </c>
    </row>
    <row r="43" spans="1:8" x14ac:dyDescent="0.2">
      <c r="A43" s="96"/>
      <c r="B43" s="199"/>
      <c r="C43" s="199"/>
      <c r="D43" s="199"/>
      <c r="E43" s="199"/>
      <c r="F43" s="199"/>
      <c r="G43" s="199"/>
      <c r="H43" t="s">
        <v>6</v>
      </c>
    </row>
    <row r="44" spans="1:8" x14ac:dyDescent="0.2">
      <c r="A44" s="96"/>
      <c r="B44" s="199"/>
      <c r="C44" s="199"/>
      <c r="D44" s="199"/>
      <c r="E44" s="199"/>
      <c r="F44" s="199"/>
      <c r="G44" s="199"/>
      <c r="H44" t="s">
        <v>6</v>
      </c>
    </row>
    <row r="45" spans="1:8" ht="0.75" customHeight="1" x14ac:dyDescent="0.2">
      <c r="A45" s="96"/>
      <c r="B45" s="199"/>
      <c r="C45" s="199"/>
      <c r="D45" s="199"/>
      <c r="E45" s="199"/>
      <c r="F45" s="199"/>
      <c r="G45" s="199"/>
      <c r="H45" t="s">
        <v>6</v>
      </c>
    </row>
    <row r="46" spans="1:8" x14ac:dyDescent="0.2">
      <c r="B46" s="198"/>
      <c r="C46" s="198"/>
      <c r="D46" s="198"/>
      <c r="E46" s="198"/>
      <c r="F46" s="198"/>
      <c r="G46" s="198"/>
    </row>
    <row r="47" spans="1:8" x14ac:dyDescent="0.2">
      <c r="B47" s="198"/>
      <c r="C47" s="198"/>
      <c r="D47" s="198"/>
      <c r="E47" s="198"/>
      <c r="F47" s="198"/>
      <c r="G47" s="198"/>
    </row>
    <row r="48" spans="1:8" x14ac:dyDescent="0.2">
      <c r="B48" s="198"/>
      <c r="C48" s="198"/>
      <c r="D48" s="198"/>
      <c r="E48" s="198"/>
      <c r="F48" s="198"/>
      <c r="G48" s="198"/>
    </row>
    <row r="49" spans="2:7" x14ac:dyDescent="0.2">
      <c r="B49" s="198"/>
      <c r="C49" s="198"/>
      <c r="D49" s="198"/>
      <c r="E49" s="198"/>
      <c r="F49" s="198"/>
      <c r="G49" s="198"/>
    </row>
    <row r="50" spans="2:7" x14ac:dyDescent="0.2">
      <c r="B50" s="198"/>
      <c r="C50" s="198"/>
      <c r="D50" s="198"/>
      <c r="E50" s="198"/>
      <c r="F50" s="198"/>
      <c r="G50" s="198"/>
    </row>
    <row r="51" spans="2:7" x14ac:dyDescent="0.2">
      <c r="B51" s="198"/>
      <c r="C51" s="198"/>
      <c r="D51" s="198"/>
      <c r="E51" s="198"/>
      <c r="F51" s="198"/>
      <c r="G51" s="198"/>
    </row>
    <row r="52" spans="2:7" x14ac:dyDescent="0.2">
      <c r="B52" s="198"/>
      <c r="C52" s="198"/>
      <c r="D52" s="198"/>
      <c r="E52" s="198"/>
      <c r="F52" s="198"/>
      <c r="G52" s="198"/>
    </row>
    <row r="53" spans="2:7" x14ac:dyDescent="0.2">
      <c r="B53" s="198"/>
      <c r="C53" s="198"/>
      <c r="D53" s="198"/>
      <c r="E53" s="198"/>
      <c r="F53" s="198"/>
      <c r="G53" s="198"/>
    </row>
    <row r="54" spans="2:7" x14ac:dyDescent="0.2">
      <c r="B54" s="198"/>
      <c r="C54" s="198"/>
      <c r="D54" s="198"/>
      <c r="E54" s="198"/>
      <c r="F54" s="198"/>
      <c r="G54" s="198"/>
    </row>
    <row r="55" spans="2:7" x14ac:dyDescent="0.2">
      <c r="B55" s="198"/>
      <c r="C55" s="198"/>
      <c r="D55" s="198"/>
      <c r="E55" s="198"/>
      <c r="F55" s="198"/>
      <c r="G55" s="198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75"/>
  <sheetViews>
    <sheetView workbookViewId="0">
      <selection activeCell="H24" sqref="H24:I2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09" t="s">
        <v>49</v>
      </c>
      <c r="B1" s="210"/>
      <c r="C1" s="97" t="str">
        <f>CONCATENATE(cislostavby," ",nazevstavby)</f>
        <v>18/M025 St. úpravy budovy, cestrmistrovství Velká Bíteš</v>
      </c>
      <c r="D1" s="98"/>
      <c r="E1" s="99"/>
      <c r="F1" s="98"/>
      <c r="G1" s="100" t="s">
        <v>50</v>
      </c>
      <c r="H1" s="101" t="s">
        <v>75</v>
      </c>
      <c r="I1" s="102"/>
    </row>
    <row r="2" spans="1:57" ht="13.5" thickBot="1" x14ac:dyDescent="0.25">
      <c r="A2" s="211" t="s">
        <v>51</v>
      </c>
      <c r="B2" s="212"/>
      <c r="C2" s="103" t="str">
        <f>CONCATENATE(cisloobjektu," ",nazevobjektu)</f>
        <v>x Cestmistrovství</v>
      </c>
      <c r="D2" s="104"/>
      <c r="E2" s="105"/>
      <c r="F2" s="104"/>
      <c r="G2" s="213" t="s">
        <v>82</v>
      </c>
      <c r="H2" s="214"/>
      <c r="I2" s="215"/>
    </row>
    <row r="3" spans="1:57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 x14ac:dyDescent="0.25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5" thickBot="1" x14ac:dyDescent="0.25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31</v>
      </c>
    </row>
    <row r="7" spans="1:57" s="35" customFormat="1" x14ac:dyDescent="0.2">
      <c r="A7" s="194" t="str">
        <f>Položky!B7</f>
        <v>730</v>
      </c>
      <c r="B7" s="115" t="str">
        <f>Položky!C7</f>
        <v>Ústřední vytápění</v>
      </c>
      <c r="C7" s="66"/>
      <c r="D7" s="116"/>
      <c r="E7" s="195">
        <f>Položky!BA9</f>
        <v>0</v>
      </c>
      <c r="F7" s="196">
        <f>Položky!BB9</f>
        <v>0</v>
      </c>
      <c r="G7" s="196">
        <f>Položky!BC9</f>
        <v>0</v>
      </c>
      <c r="H7" s="196">
        <f>Položky!BD9</f>
        <v>0</v>
      </c>
      <c r="I7" s="197">
        <f>Položky!BE9</f>
        <v>0</v>
      </c>
    </row>
    <row r="8" spans="1:57" s="35" customFormat="1" x14ac:dyDescent="0.2">
      <c r="A8" s="194" t="str">
        <f>Položky!B10</f>
        <v>733</v>
      </c>
      <c r="B8" s="115" t="str">
        <f>Položky!C10</f>
        <v>Rozvod potrubí</v>
      </c>
      <c r="C8" s="66"/>
      <c r="D8" s="116"/>
      <c r="E8" s="195">
        <f>Položky!BA16</f>
        <v>0</v>
      </c>
      <c r="F8" s="196">
        <f>Položky!BB16</f>
        <v>0</v>
      </c>
      <c r="G8" s="196">
        <f>Položky!BC16</f>
        <v>0</v>
      </c>
      <c r="H8" s="196">
        <f>Položky!BD16</f>
        <v>0</v>
      </c>
      <c r="I8" s="197">
        <f>Položky!BE16</f>
        <v>0</v>
      </c>
    </row>
    <row r="9" spans="1:57" s="35" customFormat="1" x14ac:dyDescent="0.2">
      <c r="A9" s="194" t="str">
        <f>Položky!B17</f>
        <v>734</v>
      </c>
      <c r="B9" s="115" t="str">
        <f>Položky!C17</f>
        <v>Armatury</v>
      </c>
      <c r="C9" s="66"/>
      <c r="D9" s="116"/>
      <c r="E9" s="195">
        <f>Položky!BA24</f>
        <v>0</v>
      </c>
      <c r="F9" s="196">
        <f>Položky!BB24</f>
        <v>0</v>
      </c>
      <c r="G9" s="196">
        <f>Položky!BC24</f>
        <v>0</v>
      </c>
      <c r="H9" s="196">
        <f>Položky!BD24</f>
        <v>0</v>
      </c>
      <c r="I9" s="197">
        <f>Položky!BE24</f>
        <v>0</v>
      </c>
    </row>
    <row r="10" spans="1:57" s="35" customFormat="1" ht="13.5" thickBot="1" x14ac:dyDescent="0.25">
      <c r="A10" s="194" t="str">
        <f>Položky!B25</f>
        <v>735</v>
      </c>
      <c r="B10" s="115" t="str">
        <f>Položky!C25</f>
        <v>Otopná tělesa</v>
      </c>
      <c r="C10" s="66"/>
      <c r="D10" s="116"/>
      <c r="E10" s="195">
        <f>Položky!BA34</f>
        <v>0</v>
      </c>
      <c r="F10" s="196">
        <f>Položky!BB34</f>
        <v>0</v>
      </c>
      <c r="G10" s="196">
        <f>Položky!BC34</f>
        <v>0</v>
      </c>
      <c r="H10" s="196">
        <f>Položky!BD34</f>
        <v>0</v>
      </c>
      <c r="I10" s="197">
        <f>Položky!BE34</f>
        <v>0</v>
      </c>
    </row>
    <row r="11" spans="1:57" s="123" customFormat="1" ht="13.5" thickBot="1" x14ac:dyDescent="0.25">
      <c r="A11" s="117"/>
      <c r="B11" s="118" t="s">
        <v>58</v>
      </c>
      <c r="C11" s="118"/>
      <c r="D11" s="119"/>
      <c r="E11" s="120">
        <f>SUM(E7:E10)</f>
        <v>0</v>
      </c>
      <c r="F11" s="121">
        <f>SUM(F7:F10)</f>
        <v>0</v>
      </c>
      <c r="G11" s="121">
        <f>SUM(G7:G10)</f>
        <v>0</v>
      </c>
      <c r="H11" s="121">
        <f>SUM(H7:H10)</f>
        <v>0</v>
      </c>
      <c r="I11" s="122">
        <f>SUM(I7:I10)</f>
        <v>0</v>
      </c>
    </row>
    <row r="12" spans="1:57" x14ac:dyDescent="0.2">
      <c r="A12" s="66"/>
      <c r="B12" s="66"/>
      <c r="C12" s="66"/>
      <c r="D12" s="66"/>
      <c r="E12" s="66"/>
      <c r="F12" s="66"/>
      <c r="G12" s="66"/>
      <c r="H12" s="66"/>
      <c r="I12" s="66"/>
    </row>
    <row r="13" spans="1:57" ht="19.5" customHeight="1" x14ac:dyDescent="0.25">
      <c r="A13" s="107" t="s">
        <v>59</v>
      </c>
      <c r="B13" s="107"/>
      <c r="C13" s="107"/>
      <c r="D13" s="107"/>
      <c r="E13" s="107"/>
      <c r="F13" s="107"/>
      <c r="G13" s="124"/>
      <c r="H13" s="107"/>
      <c r="I13" s="107"/>
      <c r="BA13" s="41"/>
      <c r="BB13" s="41"/>
      <c r="BC13" s="41"/>
      <c r="BD13" s="41"/>
      <c r="BE13" s="41"/>
    </row>
    <row r="14" spans="1:57" ht="13.5" thickBot="1" x14ac:dyDescent="0.25">
      <c r="A14" s="77"/>
      <c r="B14" s="77"/>
      <c r="C14" s="77"/>
      <c r="D14" s="77"/>
      <c r="E14" s="77"/>
      <c r="F14" s="77"/>
      <c r="G14" s="77"/>
      <c r="H14" s="77"/>
      <c r="I14" s="77"/>
    </row>
    <row r="15" spans="1:57" x14ac:dyDescent="0.2">
      <c r="A15" s="71" t="s">
        <v>60</v>
      </c>
      <c r="B15" s="72"/>
      <c r="C15" s="72"/>
      <c r="D15" s="125"/>
      <c r="E15" s="126" t="s">
        <v>61</v>
      </c>
      <c r="F15" s="127" t="s">
        <v>62</v>
      </c>
      <c r="G15" s="128" t="s">
        <v>63</v>
      </c>
      <c r="H15" s="129"/>
      <c r="I15" s="130" t="s">
        <v>61</v>
      </c>
    </row>
    <row r="16" spans="1:57" x14ac:dyDescent="0.2">
      <c r="A16" s="64" t="s">
        <v>127</v>
      </c>
      <c r="B16" s="55"/>
      <c r="C16" s="55"/>
      <c r="D16" s="131"/>
      <c r="E16" s="132">
        <v>0</v>
      </c>
      <c r="F16" s="133">
        <v>0</v>
      </c>
      <c r="G16" s="134">
        <f t="shared" ref="G16:G23" si="0">CHOOSE(BA16+1,HSV+PSV,HSV+PSV+Mont,HSV+PSV+Dodavka+Mont,HSV,PSV,Mont,Dodavka,Mont+Dodavka,0)</f>
        <v>0</v>
      </c>
      <c r="H16" s="135"/>
      <c r="I16" s="136">
        <f t="shared" ref="I16:I23" si="1">E16+F16*G16/100</f>
        <v>0</v>
      </c>
      <c r="BA16">
        <v>0</v>
      </c>
    </row>
    <row r="17" spans="1:53" x14ac:dyDescent="0.2">
      <c r="A17" s="64" t="s">
        <v>128</v>
      </c>
      <c r="B17" s="55"/>
      <c r="C17" s="55"/>
      <c r="D17" s="131"/>
      <c r="E17" s="132">
        <v>0</v>
      </c>
      <c r="F17" s="133">
        <v>0</v>
      </c>
      <c r="G17" s="134">
        <f t="shared" si="0"/>
        <v>0</v>
      </c>
      <c r="H17" s="135"/>
      <c r="I17" s="136">
        <f t="shared" si="1"/>
        <v>0</v>
      </c>
      <c r="BA17">
        <v>0</v>
      </c>
    </row>
    <row r="18" spans="1:53" x14ac:dyDescent="0.2">
      <c r="A18" s="64" t="s">
        <v>129</v>
      </c>
      <c r="B18" s="55"/>
      <c r="C18" s="55"/>
      <c r="D18" s="131"/>
      <c r="E18" s="132">
        <v>0</v>
      </c>
      <c r="F18" s="133">
        <v>0</v>
      </c>
      <c r="G18" s="134">
        <f t="shared" si="0"/>
        <v>0</v>
      </c>
      <c r="H18" s="135"/>
      <c r="I18" s="136">
        <f t="shared" si="1"/>
        <v>0</v>
      </c>
      <c r="BA18">
        <v>0</v>
      </c>
    </row>
    <row r="19" spans="1:53" x14ac:dyDescent="0.2">
      <c r="A19" s="64" t="s">
        <v>130</v>
      </c>
      <c r="B19" s="55"/>
      <c r="C19" s="55"/>
      <c r="D19" s="131"/>
      <c r="E19" s="132">
        <v>0</v>
      </c>
      <c r="F19" s="133">
        <v>0</v>
      </c>
      <c r="G19" s="134">
        <f t="shared" si="0"/>
        <v>0</v>
      </c>
      <c r="H19" s="135"/>
      <c r="I19" s="136">
        <f t="shared" si="1"/>
        <v>0</v>
      </c>
      <c r="BA19">
        <v>0</v>
      </c>
    </row>
    <row r="20" spans="1:53" x14ac:dyDescent="0.2">
      <c r="A20" s="64" t="s">
        <v>131</v>
      </c>
      <c r="B20" s="55"/>
      <c r="C20" s="55"/>
      <c r="D20" s="131"/>
      <c r="E20" s="132">
        <v>0</v>
      </c>
      <c r="F20" s="133">
        <v>0</v>
      </c>
      <c r="G20" s="134">
        <f t="shared" si="0"/>
        <v>0</v>
      </c>
      <c r="H20" s="135"/>
      <c r="I20" s="136">
        <f t="shared" si="1"/>
        <v>0</v>
      </c>
      <c r="BA20">
        <v>1</v>
      </c>
    </row>
    <row r="21" spans="1:53" x14ac:dyDescent="0.2">
      <c r="A21" s="64" t="s">
        <v>132</v>
      </c>
      <c r="B21" s="55"/>
      <c r="C21" s="55"/>
      <c r="D21" s="131"/>
      <c r="E21" s="132">
        <v>0</v>
      </c>
      <c r="F21" s="133">
        <v>0</v>
      </c>
      <c r="G21" s="134">
        <f t="shared" si="0"/>
        <v>0</v>
      </c>
      <c r="H21" s="135"/>
      <c r="I21" s="136">
        <f t="shared" si="1"/>
        <v>0</v>
      </c>
      <c r="BA21">
        <v>1</v>
      </c>
    </row>
    <row r="22" spans="1:53" x14ac:dyDescent="0.2">
      <c r="A22" s="64" t="s">
        <v>133</v>
      </c>
      <c r="B22" s="55"/>
      <c r="C22" s="55"/>
      <c r="D22" s="131"/>
      <c r="E22" s="132">
        <v>0</v>
      </c>
      <c r="F22" s="133">
        <v>0</v>
      </c>
      <c r="G22" s="134">
        <f t="shared" si="0"/>
        <v>0</v>
      </c>
      <c r="H22" s="135"/>
      <c r="I22" s="136">
        <f t="shared" si="1"/>
        <v>0</v>
      </c>
      <c r="BA22">
        <v>2</v>
      </c>
    </row>
    <row r="23" spans="1:53" x14ac:dyDescent="0.2">
      <c r="A23" s="64" t="s">
        <v>134</v>
      </c>
      <c r="B23" s="55"/>
      <c r="C23" s="55"/>
      <c r="D23" s="131"/>
      <c r="E23" s="132">
        <v>0</v>
      </c>
      <c r="F23" s="133">
        <v>0</v>
      </c>
      <c r="G23" s="134">
        <f t="shared" si="0"/>
        <v>0</v>
      </c>
      <c r="H23" s="135"/>
      <c r="I23" s="136">
        <f t="shared" si="1"/>
        <v>0</v>
      </c>
      <c r="BA23">
        <v>2</v>
      </c>
    </row>
    <row r="24" spans="1:53" ht="13.5" thickBot="1" x14ac:dyDescent="0.25">
      <c r="A24" s="137"/>
      <c r="B24" s="138" t="s">
        <v>64</v>
      </c>
      <c r="C24" s="139"/>
      <c r="D24" s="140"/>
      <c r="E24" s="141"/>
      <c r="F24" s="142"/>
      <c r="G24" s="142"/>
      <c r="H24" s="216">
        <f>SUM(I16:I23)</f>
        <v>0</v>
      </c>
      <c r="I24" s="217"/>
    </row>
    <row r="26" spans="1:53" x14ac:dyDescent="0.2">
      <c r="B26" s="123"/>
      <c r="F26" s="143"/>
      <c r="G26" s="144"/>
      <c r="H26" s="144"/>
      <c r="I26" s="145"/>
    </row>
    <row r="27" spans="1:53" x14ac:dyDescent="0.2">
      <c r="F27" s="143"/>
      <c r="G27" s="144"/>
      <c r="H27" s="144"/>
      <c r="I27" s="145"/>
    </row>
    <row r="28" spans="1:53" x14ac:dyDescent="0.2">
      <c r="F28" s="143"/>
      <c r="G28" s="144"/>
      <c r="H28" s="144"/>
      <c r="I28" s="145"/>
    </row>
    <row r="29" spans="1:53" x14ac:dyDescent="0.2">
      <c r="F29" s="143"/>
      <c r="G29" s="144"/>
      <c r="H29" s="144"/>
      <c r="I29" s="145"/>
    </row>
    <row r="30" spans="1:53" x14ac:dyDescent="0.2">
      <c r="F30" s="143"/>
      <c r="G30" s="144"/>
      <c r="H30" s="144"/>
      <c r="I30" s="145"/>
    </row>
    <row r="31" spans="1:53" x14ac:dyDescent="0.2">
      <c r="F31" s="143"/>
      <c r="G31" s="144"/>
      <c r="H31" s="144"/>
      <c r="I31" s="145"/>
    </row>
    <row r="32" spans="1:53" x14ac:dyDescent="0.2">
      <c r="F32" s="143"/>
      <c r="G32" s="144"/>
      <c r="H32" s="144"/>
      <c r="I32" s="145"/>
    </row>
    <row r="33" spans="6:9" x14ac:dyDescent="0.2">
      <c r="F33" s="143"/>
      <c r="G33" s="144"/>
      <c r="H33" s="144"/>
      <c r="I33" s="145"/>
    </row>
    <row r="34" spans="6:9" x14ac:dyDescent="0.2">
      <c r="F34" s="143"/>
      <c r="G34" s="144"/>
      <c r="H34" s="144"/>
      <c r="I34" s="145"/>
    </row>
    <row r="35" spans="6:9" x14ac:dyDescent="0.2">
      <c r="F35" s="143"/>
      <c r="G35" s="144"/>
      <c r="H35" s="144"/>
      <c r="I35" s="145"/>
    </row>
    <row r="36" spans="6:9" x14ac:dyDescent="0.2">
      <c r="F36" s="143"/>
      <c r="G36" s="144"/>
      <c r="H36" s="144"/>
      <c r="I36" s="145"/>
    </row>
    <row r="37" spans="6:9" x14ac:dyDescent="0.2">
      <c r="F37" s="143"/>
      <c r="G37" s="144"/>
      <c r="H37" s="144"/>
      <c r="I37" s="145"/>
    </row>
    <row r="38" spans="6:9" x14ac:dyDescent="0.2">
      <c r="F38" s="143"/>
      <c r="G38" s="144"/>
      <c r="H38" s="144"/>
      <c r="I38" s="145"/>
    </row>
    <row r="39" spans="6:9" x14ac:dyDescent="0.2">
      <c r="F39" s="143"/>
      <c r="G39" s="144"/>
      <c r="H39" s="144"/>
      <c r="I39" s="145"/>
    </row>
    <row r="40" spans="6:9" x14ac:dyDescent="0.2">
      <c r="F40" s="143"/>
      <c r="G40" s="144"/>
      <c r="H40" s="144"/>
      <c r="I40" s="145"/>
    </row>
    <row r="41" spans="6:9" x14ac:dyDescent="0.2">
      <c r="F41" s="143"/>
      <c r="G41" s="144"/>
      <c r="H41" s="144"/>
      <c r="I41" s="145"/>
    </row>
    <row r="42" spans="6:9" x14ac:dyDescent="0.2">
      <c r="F42" s="143"/>
      <c r="G42" s="144"/>
      <c r="H42" s="144"/>
      <c r="I42" s="145"/>
    </row>
    <row r="43" spans="6:9" x14ac:dyDescent="0.2">
      <c r="F43" s="143"/>
      <c r="G43" s="144"/>
      <c r="H43" s="144"/>
      <c r="I43" s="145"/>
    </row>
    <row r="44" spans="6:9" x14ac:dyDescent="0.2">
      <c r="F44" s="143"/>
      <c r="G44" s="144"/>
      <c r="H44" s="144"/>
      <c r="I44" s="145"/>
    </row>
    <row r="45" spans="6:9" x14ac:dyDescent="0.2">
      <c r="F45" s="143"/>
      <c r="G45" s="144"/>
      <c r="H45" s="144"/>
      <c r="I45" s="145"/>
    </row>
    <row r="46" spans="6:9" x14ac:dyDescent="0.2">
      <c r="F46" s="143"/>
      <c r="G46" s="144"/>
      <c r="H46" s="144"/>
      <c r="I46" s="145"/>
    </row>
    <row r="47" spans="6:9" x14ac:dyDescent="0.2">
      <c r="F47" s="143"/>
      <c r="G47" s="144"/>
      <c r="H47" s="144"/>
      <c r="I47" s="145"/>
    </row>
    <row r="48" spans="6:9" x14ac:dyDescent="0.2"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  <row r="75" spans="6:9" x14ac:dyDescent="0.2">
      <c r="F75" s="143"/>
      <c r="G75" s="144"/>
      <c r="H75" s="144"/>
      <c r="I75" s="145"/>
    </row>
  </sheetData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CZ107"/>
  <sheetViews>
    <sheetView showGridLines="0" showZeros="0" tabSelected="1" zoomScaleNormal="100" workbookViewId="0">
      <selection activeCell="J20" sqref="J20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88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18" t="s">
        <v>65</v>
      </c>
      <c r="B1" s="218"/>
      <c r="C1" s="218"/>
      <c r="D1" s="218"/>
      <c r="E1" s="218"/>
      <c r="F1" s="218"/>
      <c r="G1" s="218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09" t="s">
        <v>49</v>
      </c>
      <c r="B3" s="210"/>
      <c r="C3" s="97" t="str">
        <f>CONCATENATE(cislostavby," ",nazevstavby)</f>
        <v>18/M025 St. úpravy budovy, cestrmistrovství Velká Bíteš</v>
      </c>
      <c r="D3" s="151"/>
      <c r="E3" s="152" t="s">
        <v>66</v>
      </c>
      <c r="F3" s="153" t="str">
        <f>Rekapitulace!H1</f>
        <v>1</v>
      </c>
      <c r="G3" s="154"/>
    </row>
    <row r="4" spans="1:104" ht="13.5" thickBot="1" x14ac:dyDescent="0.25">
      <c r="A4" s="219" t="s">
        <v>51</v>
      </c>
      <c r="B4" s="212"/>
      <c r="C4" s="103" t="str">
        <f>CONCATENATE(cisloobjektu," ",nazevobjektu)</f>
        <v>x Cestmistrovství</v>
      </c>
      <c r="D4" s="155"/>
      <c r="E4" s="220" t="str">
        <f>Rekapitulace!G2</f>
        <v>Ústřední vytápění</v>
      </c>
      <c r="F4" s="221"/>
      <c r="G4" s="222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67</v>
      </c>
      <c r="B6" s="160" t="s">
        <v>68</v>
      </c>
      <c r="C6" s="160" t="s">
        <v>69</v>
      </c>
      <c r="D6" s="160" t="s">
        <v>70</v>
      </c>
      <c r="E6" s="161" t="s">
        <v>71</v>
      </c>
      <c r="F6" s="160" t="s">
        <v>72</v>
      </c>
      <c r="G6" s="162" t="s">
        <v>73</v>
      </c>
    </row>
    <row r="7" spans="1:104" x14ac:dyDescent="0.2">
      <c r="A7" s="163" t="s">
        <v>74</v>
      </c>
      <c r="B7" s="164" t="s">
        <v>83</v>
      </c>
      <c r="C7" s="165" t="s">
        <v>82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">
      <c r="A8" s="171">
        <v>1</v>
      </c>
      <c r="B8" s="172" t="s">
        <v>84</v>
      </c>
      <c r="C8" s="173" t="s">
        <v>85</v>
      </c>
      <c r="D8" s="174" t="s">
        <v>86</v>
      </c>
      <c r="E8" s="175">
        <v>1</v>
      </c>
      <c r="F8" s="175"/>
      <c r="G8" s="176">
        <f>E8*F8</f>
        <v>0</v>
      </c>
      <c r="O8" s="170">
        <v>2</v>
      </c>
      <c r="AA8" s="146">
        <v>1</v>
      </c>
      <c r="AB8" s="146">
        <v>7</v>
      </c>
      <c r="AC8" s="146">
        <v>7</v>
      </c>
      <c r="AZ8" s="146">
        <v>2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7</v>
      </c>
      <c r="CZ8" s="146">
        <v>0</v>
      </c>
    </row>
    <row r="9" spans="1:104" x14ac:dyDescent="0.2">
      <c r="A9" s="178"/>
      <c r="B9" s="179" t="s">
        <v>76</v>
      </c>
      <c r="C9" s="180" t="str">
        <f>CONCATENATE(B7," ",C7)</f>
        <v>730 Ústřední vytápění</v>
      </c>
      <c r="D9" s="181"/>
      <c r="E9" s="182"/>
      <c r="F9" s="183"/>
      <c r="G9" s="184">
        <f>SUM(G7:G8)</f>
        <v>0</v>
      </c>
      <c r="O9" s="170">
        <v>4</v>
      </c>
      <c r="BA9" s="185">
        <f>SUM(BA7:BA8)</f>
        <v>0</v>
      </c>
      <c r="BB9" s="185">
        <f>SUM(BB7:BB8)</f>
        <v>0</v>
      </c>
      <c r="BC9" s="185">
        <f>SUM(BC7:BC8)</f>
        <v>0</v>
      </c>
      <c r="BD9" s="185">
        <f>SUM(BD7:BD8)</f>
        <v>0</v>
      </c>
      <c r="BE9" s="185">
        <f>SUM(BE7:BE8)</f>
        <v>0</v>
      </c>
    </row>
    <row r="10" spans="1:104" x14ac:dyDescent="0.2">
      <c r="A10" s="163" t="s">
        <v>74</v>
      </c>
      <c r="B10" s="164" t="s">
        <v>87</v>
      </c>
      <c r="C10" s="165" t="s">
        <v>88</v>
      </c>
      <c r="D10" s="166"/>
      <c r="E10" s="167"/>
      <c r="F10" s="167"/>
      <c r="G10" s="168"/>
      <c r="H10" s="169"/>
      <c r="I10" s="169"/>
      <c r="O10" s="170">
        <v>1</v>
      </c>
    </row>
    <row r="11" spans="1:104" x14ac:dyDescent="0.2">
      <c r="A11" s="171">
        <v>2</v>
      </c>
      <c r="B11" s="172" t="s">
        <v>89</v>
      </c>
      <c r="C11" s="173" t="s">
        <v>90</v>
      </c>
      <c r="D11" s="174" t="s">
        <v>91</v>
      </c>
      <c r="E11" s="175">
        <v>6</v>
      </c>
      <c r="F11" s="175"/>
      <c r="G11" s="176">
        <f>E11*F11</f>
        <v>0</v>
      </c>
      <c r="O11" s="170">
        <v>2</v>
      </c>
      <c r="AA11" s="146">
        <v>1</v>
      </c>
      <c r="AB11" s="146">
        <v>7</v>
      </c>
      <c r="AC11" s="146">
        <v>7</v>
      </c>
      <c r="AZ11" s="146">
        <v>2</v>
      </c>
      <c r="BA11" s="146">
        <f>IF(AZ11=1,G11,0)</f>
        <v>0</v>
      </c>
      <c r="BB11" s="146">
        <f>IF(AZ11=2,G11,0)</f>
        <v>0</v>
      </c>
      <c r="BC11" s="146">
        <f>IF(AZ11=3,G11,0)</f>
        <v>0</v>
      </c>
      <c r="BD11" s="146">
        <f>IF(AZ11=4,G11,0)</f>
        <v>0</v>
      </c>
      <c r="BE11" s="146">
        <f>IF(AZ11=5,G11,0)</f>
        <v>0</v>
      </c>
      <c r="CA11" s="177">
        <v>1</v>
      </c>
      <c r="CB11" s="177">
        <v>7</v>
      </c>
      <c r="CZ11" s="146">
        <v>0</v>
      </c>
    </row>
    <row r="12" spans="1:104" x14ac:dyDescent="0.2">
      <c r="A12" s="171">
        <v>3</v>
      </c>
      <c r="B12" s="172" t="s">
        <v>92</v>
      </c>
      <c r="C12" s="173" t="s">
        <v>93</v>
      </c>
      <c r="D12" s="174" t="s">
        <v>91</v>
      </c>
      <c r="E12" s="175">
        <v>6</v>
      </c>
      <c r="F12" s="175"/>
      <c r="G12" s="176">
        <f>E12*F12</f>
        <v>0</v>
      </c>
      <c r="O12" s="170">
        <v>2</v>
      </c>
      <c r="AA12" s="146">
        <v>1</v>
      </c>
      <c r="AB12" s="146">
        <v>7</v>
      </c>
      <c r="AC12" s="146">
        <v>7</v>
      </c>
      <c r="AZ12" s="146">
        <v>2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7">
        <v>1</v>
      </c>
      <c r="CB12" s="177">
        <v>7</v>
      </c>
      <c r="CZ12" s="146">
        <v>6.9999999999999994E-5</v>
      </c>
    </row>
    <row r="13" spans="1:104" x14ac:dyDescent="0.2">
      <c r="A13" s="171">
        <v>4</v>
      </c>
      <c r="B13" s="172" t="s">
        <v>94</v>
      </c>
      <c r="C13" s="173" t="s">
        <v>95</v>
      </c>
      <c r="D13" s="174" t="s">
        <v>91</v>
      </c>
      <c r="E13" s="175">
        <v>4</v>
      </c>
      <c r="F13" s="175"/>
      <c r="G13" s="176">
        <f>E13*F13</f>
        <v>0</v>
      </c>
      <c r="O13" s="170">
        <v>2</v>
      </c>
      <c r="AA13" s="146">
        <v>1</v>
      </c>
      <c r="AB13" s="146">
        <v>7</v>
      </c>
      <c r="AC13" s="146">
        <v>7</v>
      </c>
      <c r="AZ13" s="146">
        <v>2</v>
      </c>
      <c r="BA13" s="146">
        <f>IF(AZ13=1,G13,0)</f>
        <v>0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A13" s="177">
        <v>1</v>
      </c>
      <c r="CB13" s="177">
        <v>7</v>
      </c>
      <c r="CZ13" s="146">
        <v>6.0000000000000002E-5</v>
      </c>
    </row>
    <row r="14" spans="1:104" x14ac:dyDescent="0.2">
      <c r="A14" s="171">
        <v>5</v>
      </c>
      <c r="B14" s="172" t="s">
        <v>96</v>
      </c>
      <c r="C14" s="173" t="s">
        <v>97</v>
      </c>
      <c r="D14" s="174" t="s">
        <v>98</v>
      </c>
      <c r="E14" s="175">
        <v>6</v>
      </c>
      <c r="F14" s="175"/>
      <c r="G14" s="176">
        <f>E14*F14</f>
        <v>0</v>
      </c>
      <c r="O14" s="170">
        <v>2</v>
      </c>
      <c r="AA14" s="146">
        <v>1</v>
      </c>
      <c r="AB14" s="146">
        <v>7</v>
      </c>
      <c r="AC14" s="146">
        <v>7</v>
      </c>
      <c r="AZ14" s="146">
        <v>2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7</v>
      </c>
      <c r="CZ14" s="146">
        <v>7.6000000000000004E-4</v>
      </c>
    </row>
    <row r="15" spans="1:104" x14ac:dyDescent="0.2">
      <c r="A15" s="171">
        <v>6</v>
      </c>
      <c r="B15" s="172" t="s">
        <v>99</v>
      </c>
      <c r="C15" s="173" t="s">
        <v>100</v>
      </c>
      <c r="D15" s="174" t="s">
        <v>62</v>
      </c>
      <c r="E15" s="175">
        <v>36.927999999999997</v>
      </c>
      <c r="F15" s="175"/>
      <c r="G15" s="176">
        <f>E15*F15</f>
        <v>0</v>
      </c>
      <c r="O15" s="170">
        <v>2</v>
      </c>
      <c r="AA15" s="146">
        <v>7</v>
      </c>
      <c r="AB15" s="146">
        <v>1002</v>
      </c>
      <c r="AC15" s="146">
        <v>5</v>
      </c>
      <c r="AZ15" s="146">
        <v>2</v>
      </c>
      <c r="BA15" s="146">
        <f>IF(AZ15=1,G15,0)</f>
        <v>0</v>
      </c>
      <c r="BB15" s="146">
        <f>IF(AZ15=2,G15,0)</f>
        <v>0</v>
      </c>
      <c r="BC15" s="146">
        <f>IF(AZ15=3,G15,0)</f>
        <v>0</v>
      </c>
      <c r="BD15" s="146">
        <f>IF(AZ15=4,G15,0)</f>
        <v>0</v>
      </c>
      <c r="BE15" s="146">
        <f>IF(AZ15=5,G15,0)</f>
        <v>0</v>
      </c>
      <c r="CA15" s="177">
        <v>7</v>
      </c>
      <c r="CB15" s="177">
        <v>1002</v>
      </c>
      <c r="CZ15" s="146">
        <v>0</v>
      </c>
    </row>
    <row r="16" spans="1:104" x14ac:dyDescent="0.2">
      <c r="A16" s="178"/>
      <c r="B16" s="179" t="s">
        <v>76</v>
      </c>
      <c r="C16" s="180" t="str">
        <f>CONCATENATE(B10," ",C10)</f>
        <v>733 Rozvod potrubí</v>
      </c>
      <c r="D16" s="181"/>
      <c r="E16" s="182"/>
      <c r="F16" s="183"/>
      <c r="G16" s="184">
        <f>SUM(G10:G15)</f>
        <v>0</v>
      </c>
      <c r="O16" s="170">
        <v>4</v>
      </c>
      <c r="BA16" s="185">
        <f>SUM(BA10:BA15)</f>
        <v>0</v>
      </c>
      <c r="BB16" s="185">
        <f>SUM(BB10:BB15)</f>
        <v>0</v>
      </c>
      <c r="BC16" s="185">
        <f>SUM(BC10:BC15)</f>
        <v>0</v>
      </c>
      <c r="BD16" s="185">
        <f>SUM(BD10:BD15)</f>
        <v>0</v>
      </c>
      <c r="BE16" s="185">
        <f>SUM(BE10:BE15)</f>
        <v>0</v>
      </c>
    </row>
    <row r="17" spans="1:104" x14ac:dyDescent="0.2">
      <c r="A17" s="163" t="s">
        <v>74</v>
      </c>
      <c r="B17" s="164" t="s">
        <v>101</v>
      </c>
      <c r="C17" s="165" t="s">
        <v>102</v>
      </c>
      <c r="D17" s="166"/>
      <c r="E17" s="167"/>
      <c r="F17" s="167"/>
      <c r="G17" s="168"/>
      <c r="H17" s="169"/>
      <c r="I17" s="169"/>
      <c r="O17" s="170">
        <v>1</v>
      </c>
    </row>
    <row r="18" spans="1:104" ht="22.5" x14ac:dyDescent="0.2">
      <c r="A18" s="171">
        <v>7</v>
      </c>
      <c r="B18" s="172" t="s">
        <v>103</v>
      </c>
      <c r="C18" s="173" t="s">
        <v>140</v>
      </c>
      <c r="D18" s="174" t="s">
        <v>91</v>
      </c>
      <c r="E18" s="175">
        <v>2</v>
      </c>
      <c r="F18" s="175"/>
      <c r="G18" s="176">
        <f t="shared" ref="G18:G23" si="0">E18*F18</f>
        <v>0</v>
      </c>
      <c r="O18" s="170">
        <v>2</v>
      </c>
      <c r="AA18" s="146">
        <v>1</v>
      </c>
      <c r="AB18" s="146">
        <v>7</v>
      </c>
      <c r="AC18" s="146">
        <v>7</v>
      </c>
      <c r="AZ18" s="146">
        <v>2</v>
      </c>
      <c r="BA18" s="146">
        <f t="shared" ref="BA18:BA23" si="1">IF(AZ18=1,G18,0)</f>
        <v>0</v>
      </c>
      <c r="BB18" s="146">
        <f t="shared" ref="BB18:BB23" si="2">IF(AZ18=2,G18,0)</f>
        <v>0</v>
      </c>
      <c r="BC18" s="146">
        <f t="shared" ref="BC18:BC23" si="3">IF(AZ18=3,G18,0)</f>
        <v>0</v>
      </c>
      <c r="BD18" s="146">
        <f t="shared" ref="BD18:BD23" si="4">IF(AZ18=4,G18,0)</f>
        <v>0</v>
      </c>
      <c r="BE18" s="146">
        <f t="shared" ref="BE18:BE23" si="5">IF(AZ18=5,G18,0)</f>
        <v>0</v>
      </c>
      <c r="CA18" s="177">
        <v>1</v>
      </c>
      <c r="CB18" s="177">
        <v>7</v>
      </c>
      <c r="CZ18" s="146">
        <v>2.5999999999999998E-4</v>
      </c>
    </row>
    <row r="19" spans="1:104" x14ac:dyDescent="0.2">
      <c r="A19" s="171">
        <v>8</v>
      </c>
      <c r="B19" s="172" t="s">
        <v>104</v>
      </c>
      <c r="C19" s="173" t="s">
        <v>136</v>
      </c>
      <c r="D19" s="174" t="s">
        <v>91</v>
      </c>
      <c r="E19" s="175">
        <v>2</v>
      </c>
      <c r="F19" s="175"/>
      <c r="G19" s="176">
        <f t="shared" si="0"/>
        <v>0</v>
      </c>
      <c r="O19" s="170">
        <v>2</v>
      </c>
      <c r="AA19" s="146">
        <v>1</v>
      </c>
      <c r="AB19" s="146">
        <v>7</v>
      </c>
      <c r="AC19" s="146">
        <v>7</v>
      </c>
      <c r="AZ19" s="146">
        <v>2</v>
      </c>
      <c r="BA19" s="146">
        <f t="shared" si="1"/>
        <v>0</v>
      </c>
      <c r="BB19" s="146">
        <f t="shared" si="2"/>
        <v>0</v>
      </c>
      <c r="BC19" s="146">
        <f t="shared" si="3"/>
        <v>0</v>
      </c>
      <c r="BD19" s="146">
        <f t="shared" si="4"/>
        <v>0</v>
      </c>
      <c r="BE19" s="146">
        <f t="shared" si="5"/>
        <v>0</v>
      </c>
      <c r="CA19" s="177">
        <v>1</v>
      </c>
      <c r="CB19" s="177">
        <v>7</v>
      </c>
      <c r="CZ19" s="146">
        <v>2.0000000000000001E-4</v>
      </c>
    </row>
    <row r="20" spans="1:104" x14ac:dyDescent="0.2">
      <c r="A20" s="171">
        <v>9</v>
      </c>
      <c r="B20" s="172" t="s">
        <v>105</v>
      </c>
      <c r="C20" s="173" t="s">
        <v>137</v>
      </c>
      <c r="D20" s="174" t="s">
        <v>91</v>
      </c>
      <c r="E20" s="175">
        <v>2</v>
      </c>
      <c r="F20" s="175"/>
      <c r="G20" s="176">
        <f t="shared" si="0"/>
        <v>0</v>
      </c>
      <c r="O20" s="170">
        <v>2</v>
      </c>
      <c r="AA20" s="146">
        <v>1</v>
      </c>
      <c r="AB20" s="146">
        <v>7</v>
      </c>
      <c r="AC20" s="146">
        <v>7</v>
      </c>
      <c r="AZ20" s="146">
        <v>2</v>
      </c>
      <c r="BA20" s="146">
        <f t="shared" si="1"/>
        <v>0</v>
      </c>
      <c r="BB20" s="146">
        <f t="shared" si="2"/>
        <v>0</v>
      </c>
      <c r="BC20" s="146">
        <f t="shared" si="3"/>
        <v>0</v>
      </c>
      <c r="BD20" s="146">
        <f t="shared" si="4"/>
        <v>0</v>
      </c>
      <c r="BE20" s="146">
        <f t="shared" si="5"/>
        <v>0</v>
      </c>
      <c r="CA20" s="177">
        <v>1</v>
      </c>
      <c r="CB20" s="177">
        <v>7</v>
      </c>
      <c r="CZ20" s="146">
        <v>9.0000000000000006E-5</v>
      </c>
    </row>
    <row r="21" spans="1:104" x14ac:dyDescent="0.2">
      <c r="A21" s="171">
        <v>10</v>
      </c>
      <c r="B21" s="172" t="s">
        <v>106</v>
      </c>
      <c r="C21" s="173" t="s">
        <v>138</v>
      </c>
      <c r="D21" s="174" t="s">
        <v>91</v>
      </c>
      <c r="E21" s="175">
        <v>1</v>
      </c>
      <c r="F21" s="175"/>
      <c r="G21" s="176">
        <f t="shared" si="0"/>
        <v>0</v>
      </c>
      <c r="O21" s="170">
        <v>2</v>
      </c>
      <c r="AA21" s="146">
        <v>1</v>
      </c>
      <c r="AB21" s="146">
        <v>7</v>
      </c>
      <c r="AC21" s="146">
        <v>7</v>
      </c>
      <c r="AZ21" s="146">
        <v>2</v>
      </c>
      <c r="BA21" s="146">
        <f t="shared" si="1"/>
        <v>0</v>
      </c>
      <c r="BB21" s="146">
        <f t="shared" si="2"/>
        <v>0</v>
      </c>
      <c r="BC21" s="146">
        <f t="shared" si="3"/>
        <v>0</v>
      </c>
      <c r="BD21" s="146">
        <f t="shared" si="4"/>
        <v>0</v>
      </c>
      <c r="BE21" s="146">
        <f t="shared" si="5"/>
        <v>0</v>
      </c>
      <c r="CA21" s="177">
        <v>1</v>
      </c>
      <c r="CB21" s="177">
        <v>7</v>
      </c>
      <c r="CZ21" s="146">
        <v>9.0000000000000006E-5</v>
      </c>
    </row>
    <row r="22" spans="1:104" x14ac:dyDescent="0.2">
      <c r="A22" s="171">
        <v>11</v>
      </c>
      <c r="B22" s="172" t="s">
        <v>107</v>
      </c>
      <c r="C22" s="173" t="s">
        <v>139</v>
      </c>
      <c r="D22" s="174" t="s">
        <v>91</v>
      </c>
      <c r="E22" s="175">
        <v>2</v>
      </c>
      <c r="F22" s="175"/>
      <c r="G22" s="176">
        <f t="shared" si="0"/>
        <v>0</v>
      </c>
      <c r="O22" s="170">
        <v>2</v>
      </c>
      <c r="AA22" s="146">
        <v>1</v>
      </c>
      <c r="AB22" s="146">
        <v>7</v>
      </c>
      <c r="AC22" s="146">
        <v>7</v>
      </c>
      <c r="AZ22" s="146">
        <v>2</v>
      </c>
      <c r="BA22" s="146">
        <f t="shared" si="1"/>
        <v>0</v>
      </c>
      <c r="BB22" s="146">
        <f t="shared" si="2"/>
        <v>0</v>
      </c>
      <c r="BC22" s="146">
        <f t="shared" si="3"/>
        <v>0</v>
      </c>
      <c r="BD22" s="146">
        <f t="shared" si="4"/>
        <v>0</v>
      </c>
      <c r="BE22" s="146">
        <f t="shared" si="5"/>
        <v>0</v>
      </c>
      <c r="CA22" s="177">
        <v>1</v>
      </c>
      <c r="CB22" s="177">
        <v>7</v>
      </c>
      <c r="CZ22" s="146">
        <v>1.4999999999999999E-4</v>
      </c>
    </row>
    <row r="23" spans="1:104" x14ac:dyDescent="0.2">
      <c r="A23" s="171">
        <v>12</v>
      </c>
      <c r="B23" s="172" t="s">
        <v>108</v>
      </c>
      <c r="C23" s="173" t="s">
        <v>109</v>
      </c>
      <c r="D23" s="174" t="s">
        <v>62</v>
      </c>
      <c r="E23" s="175">
        <v>26.74</v>
      </c>
      <c r="F23" s="175"/>
      <c r="G23" s="176">
        <f t="shared" si="0"/>
        <v>0</v>
      </c>
      <c r="O23" s="170">
        <v>2</v>
      </c>
      <c r="AA23" s="146">
        <v>7</v>
      </c>
      <c r="AB23" s="146">
        <v>1002</v>
      </c>
      <c r="AC23" s="146">
        <v>5</v>
      </c>
      <c r="AZ23" s="146">
        <v>2</v>
      </c>
      <c r="BA23" s="146">
        <f t="shared" si="1"/>
        <v>0</v>
      </c>
      <c r="BB23" s="146">
        <f t="shared" si="2"/>
        <v>0</v>
      </c>
      <c r="BC23" s="146">
        <f t="shared" si="3"/>
        <v>0</v>
      </c>
      <c r="BD23" s="146">
        <f t="shared" si="4"/>
        <v>0</v>
      </c>
      <c r="BE23" s="146">
        <f t="shared" si="5"/>
        <v>0</v>
      </c>
      <c r="CA23" s="177">
        <v>7</v>
      </c>
      <c r="CB23" s="177">
        <v>1002</v>
      </c>
      <c r="CZ23" s="146">
        <v>0</v>
      </c>
    </row>
    <row r="24" spans="1:104" x14ac:dyDescent="0.2">
      <c r="A24" s="178"/>
      <c r="B24" s="179" t="s">
        <v>76</v>
      </c>
      <c r="C24" s="180" t="str">
        <f>CONCATENATE(B17," ",C17)</f>
        <v>734 Armatury</v>
      </c>
      <c r="D24" s="181"/>
      <c r="E24" s="182"/>
      <c r="F24" s="183"/>
      <c r="G24" s="184">
        <f>SUM(G17:G23)</f>
        <v>0</v>
      </c>
      <c r="O24" s="170">
        <v>4</v>
      </c>
      <c r="BA24" s="185">
        <f>SUM(BA17:BA23)</f>
        <v>0</v>
      </c>
      <c r="BB24" s="185">
        <f>SUM(BB17:BB23)</f>
        <v>0</v>
      </c>
      <c r="BC24" s="185">
        <f>SUM(BC17:BC23)</f>
        <v>0</v>
      </c>
      <c r="BD24" s="185">
        <f>SUM(BD17:BD23)</f>
        <v>0</v>
      </c>
      <c r="BE24" s="185">
        <f>SUM(BE17:BE23)</f>
        <v>0</v>
      </c>
    </row>
    <row r="25" spans="1:104" x14ac:dyDescent="0.2">
      <c r="A25" s="163" t="s">
        <v>74</v>
      </c>
      <c r="B25" s="164" t="s">
        <v>110</v>
      </c>
      <c r="C25" s="165" t="s">
        <v>111</v>
      </c>
      <c r="D25" s="166"/>
      <c r="E25" s="167"/>
      <c r="F25" s="167"/>
      <c r="G25" s="168"/>
      <c r="H25" s="169"/>
      <c r="I25" s="169"/>
      <c r="O25" s="170">
        <v>1</v>
      </c>
    </row>
    <row r="26" spans="1:104" x14ac:dyDescent="0.2">
      <c r="A26" s="171">
        <v>13</v>
      </c>
      <c r="B26" s="172" t="s">
        <v>112</v>
      </c>
      <c r="C26" s="173" t="s">
        <v>113</v>
      </c>
      <c r="D26" s="174" t="s">
        <v>91</v>
      </c>
      <c r="E26" s="175">
        <v>5</v>
      </c>
      <c r="F26" s="175"/>
      <c r="G26" s="176">
        <f t="shared" ref="G26:G33" si="6">E26*F26</f>
        <v>0</v>
      </c>
      <c r="O26" s="170">
        <v>2</v>
      </c>
      <c r="AA26" s="146">
        <v>1</v>
      </c>
      <c r="AB26" s="146">
        <v>7</v>
      </c>
      <c r="AC26" s="146">
        <v>7</v>
      </c>
      <c r="AZ26" s="146">
        <v>2</v>
      </c>
      <c r="BA26" s="146">
        <f t="shared" ref="BA26:BA33" si="7">IF(AZ26=1,G26,0)</f>
        <v>0</v>
      </c>
      <c r="BB26" s="146">
        <f t="shared" ref="BB26:BB33" si="8">IF(AZ26=2,G26,0)</f>
        <v>0</v>
      </c>
      <c r="BC26" s="146">
        <f t="shared" ref="BC26:BC33" si="9">IF(AZ26=3,G26,0)</f>
        <v>0</v>
      </c>
      <c r="BD26" s="146">
        <f t="shared" ref="BD26:BD33" si="10">IF(AZ26=4,G26,0)</f>
        <v>0</v>
      </c>
      <c r="BE26" s="146">
        <f t="shared" ref="BE26:BE33" si="11">IF(AZ26=5,G26,0)</f>
        <v>0</v>
      </c>
      <c r="CA26" s="177">
        <v>1</v>
      </c>
      <c r="CB26" s="177">
        <v>7</v>
      </c>
      <c r="CZ26" s="146">
        <v>8.0000000000000007E-5</v>
      </c>
    </row>
    <row r="27" spans="1:104" x14ac:dyDescent="0.2">
      <c r="A27" s="171">
        <v>14</v>
      </c>
      <c r="B27" s="172" t="s">
        <v>114</v>
      </c>
      <c r="C27" s="173" t="s">
        <v>115</v>
      </c>
      <c r="D27" s="174" t="s">
        <v>91</v>
      </c>
      <c r="E27" s="175">
        <v>4</v>
      </c>
      <c r="F27" s="175"/>
      <c r="G27" s="176">
        <f t="shared" si="6"/>
        <v>0</v>
      </c>
      <c r="O27" s="170">
        <v>2</v>
      </c>
      <c r="AA27" s="146">
        <v>1</v>
      </c>
      <c r="AB27" s="146">
        <v>7</v>
      </c>
      <c r="AC27" s="146">
        <v>7</v>
      </c>
      <c r="AZ27" s="146">
        <v>2</v>
      </c>
      <c r="BA27" s="146">
        <f t="shared" si="7"/>
        <v>0</v>
      </c>
      <c r="BB27" s="146">
        <f t="shared" si="8"/>
        <v>0</v>
      </c>
      <c r="BC27" s="146">
        <f t="shared" si="9"/>
        <v>0</v>
      </c>
      <c r="BD27" s="146">
        <f t="shared" si="10"/>
        <v>0</v>
      </c>
      <c r="BE27" s="146">
        <f t="shared" si="11"/>
        <v>0</v>
      </c>
      <c r="CA27" s="177">
        <v>1</v>
      </c>
      <c r="CB27" s="177">
        <v>7</v>
      </c>
      <c r="CZ27" s="146">
        <v>0</v>
      </c>
    </row>
    <row r="28" spans="1:104" x14ac:dyDescent="0.2">
      <c r="A28" s="171">
        <v>15</v>
      </c>
      <c r="B28" s="172" t="s">
        <v>116</v>
      </c>
      <c r="C28" s="173" t="s">
        <v>117</v>
      </c>
      <c r="D28" s="174" t="s">
        <v>91</v>
      </c>
      <c r="E28" s="175">
        <v>2</v>
      </c>
      <c r="F28" s="175"/>
      <c r="G28" s="176">
        <f t="shared" si="6"/>
        <v>0</v>
      </c>
      <c r="O28" s="170">
        <v>2</v>
      </c>
      <c r="AA28" s="146">
        <v>1</v>
      </c>
      <c r="AB28" s="146">
        <v>7</v>
      </c>
      <c r="AC28" s="146">
        <v>7</v>
      </c>
      <c r="AZ28" s="146">
        <v>2</v>
      </c>
      <c r="BA28" s="146">
        <f t="shared" si="7"/>
        <v>0</v>
      </c>
      <c r="BB28" s="146">
        <f t="shared" si="8"/>
        <v>0</v>
      </c>
      <c r="BC28" s="146">
        <f t="shared" si="9"/>
        <v>0</v>
      </c>
      <c r="BD28" s="146">
        <f t="shared" si="10"/>
        <v>0</v>
      </c>
      <c r="BE28" s="146">
        <f t="shared" si="11"/>
        <v>0</v>
      </c>
      <c r="CA28" s="177">
        <v>1</v>
      </c>
      <c r="CB28" s="177">
        <v>7</v>
      </c>
      <c r="CZ28" s="146">
        <v>0</v>
      </c>
    </row>
    <row r="29" spans="1:104" x14ac:dyDescent="0.2">
      <c r="A29" s="171">
        <v>16</v>
      </c>
      <c r="B29" s="172" t="s">
        <v>118</v>
      </c>
      <c r="C29" s="173" t="s">
        <v>119</v>
      </c>
      <c r="D29" s="174" t="s">
        <v>91</v>
      </c>
      <c r="E29" s="175">
        <v>2</v>
      </c>
      <c r="F29" s="175"/>
      <c r="G29" s="176">
        <f t="shared" si="6"/>
        <v>0</v>
      </c>
      <c r="O29" s="170">
        <v>2</v>
      </c>
      <c r="AA29" s="146">
        <v>1</v>
      </c>
      <c r="AB29" s="146">
        <v>7</v>
      </c>
      <c r="AC29" s="146">
        <v>7</v>
      </c>
      <c r="AZ29" s="146">
        <v>2</v>
      </c>
      <c r="BA29" s="146">
        <f t="shared" si="7"/>
        <v>0</v>
      </c>
      <c r="BB29" s="146">
        <f t="shared" si="8"/>
        <v>0</v>
      </c>
      <c r="BC29" s="146">
        <f t="shared" si="9"/>
        <v>0</v>
      </c>
      <c r="BD29" s="146">
        <f t="shared" si="10"/>
        <v>0</v>
      </c>
      <c r="BE29" s="146">
        <f t="shared" si="11"/>
        <v>0</v>
      </c>
      <c r="CA29" s="177">
        <v>1</v>
      </c>
      <c r="CB29" s="177">
        <v>7</v>
      </c>
      <c r="CZ29" s="146">
        <v>0</v>
      </c>
    </row>
    <row r="30" spans="1:104" x14ac:dyDescent="0.2">
      <c r="A30" s="171">
        <v>17</v>
      </c>
      <c r="B30" s="172" t="s">
        <v>120</v>
      </c>
      <c r="C30" s="173" t="s">
        <v>121</v>
      </c>
      <c r="D30" s="174" t="s">
        <v>91</v>
      </c>
      <c r="E30" s="175">
        <v>2</v>
      </c>
      <c r="F30" s="175"/>
      <c r="G30" s="176">
        <f t="shared" si="6"/>
        <v>0</v>
      </c>
      <c r="O30" s="170">
        <v>2</v>
      </c>
      <c r="AA30" s="146">
        <v>1</v>
      </c>
      <c r="AB30" s="146">
        <v>7</v>
      </c>
      <c r="AC30" s="146">
        <v>7</v>
      </c>
      <c r="AZ30" s="146">
        <v>2</v>
      </c>
      <c r="BA30" s="146">
        <f t="shared" si="7"/>
        <v>0</v>
      </c>
      <c r="BB30" s="146">
        <f t="shared" si="8"/>
        <v>0</v>
      </c>
      <c r="BC30" s="146">
        <f t="shared" si="9"/>
        <v>0</v>
      </c>
      <c r="BD30" s="146">
        <f t="shared" si="10"/>
        <v>0</v>
      </c>
      <c r="BE30" s="146">
        <f t="shared" si="11"/>
        <v>0</v>
      </c>
      <c r="CA30" s="177">
        <v>1</v>
      </c>
      <c r="CB30" s="177">
        <v>7</v>
      </c>
      <c r="CZ30" s="146">
        <v>2.0000000000000002E-5</v>
      </c>
    </row>
    <row r="31" spans="1:104" x14ac:dyDescent="0.2">
      <c r="A31" s="171">
        <v>18</v>
      </c>
      <c r="B31" s="172" t="s">
        <v>122</v>
      </c>
      <c r="C31" s="173" t="s">
        <v>123</v>
      </c>
      <c r="D31" s="174" t="s">
        <v>91</v>
      </c>
      <c r="E31" s="175">
        <v>2</v>
      </c>
      <c r="F31" s="175"/>
      <c r="G31" s="176">
        <f t="shared" si="6"/>
        <v>0</v>
      </c>
      <c r="O31" s="170">
        <v>2</v>
      </c>
      <c r="AA31" s="146">
        <v>1</v>
      </c>
      <c r="AB31" s="146">
        <v>7</v>
      </c>
      <c r="AC31" s="146">
        <v>7</v>
      </c>
      <c r="AZ31" s="146">
        <v>2</v>
      </c>
      <c r="BA31" s="146">
        <f t="shared" si="7"/>
        <v>0</v>
      </c>
      <c r="BB31" s="146">
        <f t="shared" si="8"/>
        <v>0</v>
      </c>
      <c r="BC31" s="146">
        <f t="shared" si="9"/>
        <v>0</v>
      </c>
      <c r="BD31" s="146">
        <f t="shared" si="10"/>
        <v>0</v>
      </c>
      <c r="BE31" s="146">
        <f t="shared" si="11"/>
        <v>0</v>
      </c>
      <c r="CA31" s="177">
        <v>1</v>
      </c>
      <c r="CB31" s="177">
        <v>7</v>
      </c>
      <c r="CZ31" s="146">
        <v>0</v>
      </c>
    </row>
    <row r="32" spans="1:104" x14ac:dyDescent="0.2">
      <c r="A32" s="171">
        <v>19</v>
      </c>
      <c r="B32" s="172" t="s">
        <v>124</v>
      </c>
      <c r="C32" s="173" t="s">
        <v>135</v>
      </c>
      <c r="D32" s="174" t="s">
        <v>91</v>
      </c>
      <c r="E32" s="175">
        <v>2</v>
      </c>
      <c r="F32" s="175"/>
      <c r="G32" s="176">
        <f t="shared" si="6"/>
        <v>0</v>
      </c>
      <c r="O32" s="170">
        <v>2</v>
      </c>
      <c r="AA32" s="146">
        <v>3</v>
      </c>
      <c r="AB32" s="146">
        <v>7</v>
      </c>
      <c r="AC32" s="146">
        <v>484518261</v>
      </c>
      <c r="AZ32" s="146">
        <v>2</v>
      </c>
      <c r="BA32" s="146">
        <f t="shared" si="7"/>
        <v>0</v>
      </c>
      <c r="BB32" s="146">
        <f t="shared" si="8"/>
        <v>0</v>
      </c>
      <c r="BC32" s="146">
        <f t="shared" si="9"/>
        <v>0</v>
      </c>
      <c r="BD32" s="146">
        <f t="shared" si="10"/>
        <v>0</v>
      </c>
      <c r="BE32" s="146">
        <f t="shared" si="11"/>
        <v>0</v>
      </c>
      <c r="CA32" s="177">
        <v>3</v>
      </c>
      <c r="CB32" s="177">
        <v>7</v>
      </c>
      <c r="CZ32" s="146">
        <v>1.21E-2</v>
      </c>
    </row>
    <row r="33" spans="1:104" x14ac:dyDescent="0.2">
      <c r="A33" s="171">
        <v>20</v>
      </c>
      <c r="B33" s="172" t="s">
        <v>125</v>
      </c>
      <c r="C33" s="173" t="s">
        <v>126</v>
      </c>
      <c r="D33" s="174" t="s">
        <v>62</v>
      </c>
      <c r="E33" s="175">
        <v>99.792599999999993</v>
      </c>
      <c r="F33" s="175"/>
      <c r="G33" s="176">
        <f t="shared" si="6"/>
        <v>0</v>
      </c>
      <c r="O33" s="170">
        <v>2</v>
      </c>
      <c r="AA33" s="146">
        <v>7</v>
      </c>
      <c r="AB33" s="146">
        <v>1002</v>
      </c>
      <c r="AC33" s="146">
        <v>5</v>
      </c>
      <c r="AZ33" s="146">
        <v>2</v>
      </c>
      <c r="BA33" s="146">
        <f t="shared" si="7"/>
        <v>0</v>
      </c>
      <c r="BB33" s="146">
        <f t="shared" si="8"/>
        <v>0</v>
      </c>
      <c r="BC33" s="146">
        <f t="shared" si="9"/>
        <v>0</v>
      </c>
      <c r="BD33" s="146">
        <f t="shared" si="10"/>
        <v>0</v>
      </c>
      <c r="BE33" s="146">
        <f t="shared" si="11"/>
        <v>0</v>
      </c>
      <c r="CA33" s="177">
        <v>7</v>
      </c>
      <c r="CB33" s="177">
        <v>1002</v>
      </c>
      <c r="CZ33" s="146">
        <v>0</v>
      </c>
    </row>
    <row r="34" spans="1:104" x14ac:dyDescent="0.2">
      <c r="A34" s="178"/>
      <c r="B34" s="179" t="s">
        <v>76</v>
      </c>
      <c r="C34" s="180" t="str">
        <f>CONCATENATE(B25," ",C25)</f>
        <v>735 Otopná tělesa</v>
      </c>
      <c r="D34" s="181"/>
      <c r="E34" s="182"/>
      <c r="F34" s="183"/>
      <c r="G34" s="184">
        <f>SUM(G25:G33)</f>
        <v>0</v>
      </c>
      <c r="O34" s="170">
        <v>4</v>
      </c>
      <c r="BA34" s="185">
        <f>SUM(BA25:BA33)</f>
        <v>0</v>
      </c>
      <c r="BB34" s="185">
        <f>SUM(BB25:BB33)</f>
        <v>0</v>
      </c>
      <c r="BC34" s="185">
        <f>SUM(BC25:BC33)</f>
        <v>0</v>
      </c>
      <c r="BD34" s="185">
        <f>SUM(BD25:BD33)</f>
        <v>0</v>
      </c>
      <c r="BE34" s="185">
        <f>SUM(BE25:BE33)</f>
        <v>0</v>
      </c>
    </row>
    <row r="35" spans="1:104" x14ac:dyDescent="0.2">
      <c r="E35" s="146"/>
    </row>
    <row r="36" spans="1:104" x14ac:dyDescent="0.2">
      <c r="E36" s="146"/>
    </row>
    <row r="37" spans="1:104" x14ac:dyDescent="0.2">
      <c r="E37" s="146"/>
    </row>
    <row r="38" spans="1:104" x14ac:dyDescent="0.2">
      <c r="E38" s="146"/>
    </row>
    <row r="39" spans="1:104" x14ac:dyDescent="0.2">
      <c r="E39" s="146"/>
    </row>
    <row r="40" spans="1:104" x14ac:dyDescent="0.2">
      <c r="E40" s="146"/>
    </row>
    <row r="41" spans="1:104" x14ac:dyDescent="0.2">
      <c r="E41" s="146"/>
    </row>
    <row r="42" spans="1:104" x14ac:dyDescent="0.2">
      <c r="E42" s="146"/>
    </row>
    <row r="43" spans="1:104" x14ac:dyDescent="0.2">
      <c r="E43" s="146"/>
    </row>
    <row r="44" spans="1:104" x14ac:dyDescent="0.2">
      <c r="E44" s="146"/>
    </row>
    <row r="45" spans="1:104" x14ac:dyDescent="0.2">
      <c r="E45" s="146"/>
    </row>
    <row r="46" spans="1:104" x14ac:dyDescent="0.2">
      <c r="E46" s="146"/>
    </row>
    <row r="47" spans="1:104" x14ac:dyDescent="0.2">
      <c r="E47" s="146"/>
    </row>
    <row r="48" spans="1:104" x14ac:dyDescent="0.2">
      <c r="E48" s="146"/>
    </row>
    <row r="49" spans="1:7" x14ac:dyDescent="0.2">
      <c r="E49" s="146"/>
    </row>
    <row r="50" spans="1:7" x14ac:dyDescent="0.2">
      <c r="E50" s="146"/>
    </row>
    <row r="51" spans="1:7" x14ac:dyDescent="0.2">
      <c r="E51" s="146"/>
    </row>
    <row r="52" spans="1:7" x14ac:dyDescent="0.2">
      <c r="E52" s="146"/>
    </row>
    <row r="53" spans="1:7" x14ac:dyDescent="0.2">
      <c r="E53" s="146"/>
    </row>
    <row r="54" spans="1:7" x14ac:dyDescent="0.2">
      <c r="E54" s="146"/>
    </row>
    <row r="55" spans="1:7" x14ac:dyDescent="0.2">
      <c r="E55" s="146"/>
    </row>
    <row r="56" spans="1:7" x14ac:dyDescent="0.2">
      <c r="E56" s="146"/>
    </row>
    <row r="57" spans="1:7" x14ac:dyDescent="0.2">
      <c r="E57" s="146"/>
    </row>
    <row r="58" spans="1:7" x14ac:dyDescent="0.2">
      <c r="A58" s="186"/>
      <c r="B58" s="186"/>
      <c r="C58" s="186"/>
      <c r="D58" s="186"/>
      <c r="E58" s="186"/>
      <c r="F58" s="186"/>
      <c r="G58" s="186"/>
    </row>
    <row r="59" spans="1:7" x14ac:dyDescent="0.2">
      <c r="A59" s="186"/>
      <c r="B59" s="186"/>
      <c r="C59" s="186"/>
      <c r="D59" s="186"/>
      <c r="E59" s="186"/>
      <c r="F59" s="186"/>
      <c r="G59" s="186"/>
    </row>
    <row r="60" spans="1:7" x14ac:dyDescent="0.2">
      <c r="A60" s="186"/>
      <c r="B60" s="186"/>
      <c r="C60" s="186"/>
      <c r="D60" s="186"/>
      <c r="E60" s="186"/>
      <c r="F60" s="186"/>
      <c r="G60" s="186"/>
    </row>
    <row r="61" spans="1:7" x14ac:dyDescent="0.2">
      <c r="A61" s="186"/>
      <c r="B61" s="186"/>
      <c r="C61" s="186"/>
      <c r="D61" s="186"/>
      <c r="E61" s="186"/>
      <c r="F61" s="186"/>
      <c r="G61" s="186"/>
    </row>
    <row r="62" spans="1:7" x14ac:dyDescent="0.2">
      <c r="E62" s="146"/>
    </row>
    <row r="63" spans="1:7" x14ac:dyDescent="0.2">
      <c r="E63" s="146"/>
    </row>
    <row r="64" spans="1:7" x14ac:dyDescent="0.2">
      <c r="E64" s="146"/>
    </row>
    <row r="65" spans="5:5" x14ac:dyDescent="0.2">
      <c r="E65" s="146"/>
    </row>
    <row r="66" spans="5:5" x14ac:dyDescent="0.2">
      <c r="E66" s="146"/>
    </row>
    <row r="67" spans="5:5" x14ac:dyDescent="0.2">
      <c r="E67" s="146"/>
    </row>
    <row r="68" spans="5:5" x14ac:dyDescent="0.2">
      <c r="E68" s="146"/>
    </row>
    <row r="69" spans="5:5" x14ac:dyDescent="0.2">
      <c r="E69" s="146"/>
    </row>
    <row r="70" spans="5:5" x14ac:dyDescent="0.2">
      <c r="E70" s="146"/>
    </row>
    <row r="71" spans="5:5" x14ac:dyDescent="0.2">
      <c r="E71" s="146"/>
    </row>
    <row r="72" spans="5:5" x14ac:dyDescent="0.2">
      <c r="E72" s="146"/>
    </row>
    <row r="73" spans="5:5" x14ac:dyDescent="0.2">
      <c r="E73" s="146"/>
    </row>
    <row r="74" spans="5:5" x14ac:dyDescent="0.2">
      <c r="E74" s="146"/>
    </row>
    <row r="75" spans="5:5" x14ac:dyDescent="0.2">
      <c r="E75" s="146"/>
    </row>
    <row r="76" spans="5:5" x14ac:dyDescent="0.2">
      <c r="E76" s="146"/>
    </row>
    <row r="77" spans="5:5" x14ac:dyDescent="0.2">
      <c r="E77" s="146"/>
    </row>
    <row r="78" spans="5:5" x14ac:dyDescent="0.2">
      <c r="E78" s="146"/>
    </row>
    <row r="79" spans="5:5" x14ac:dyDescent="0.2">
      <c r="E79" s="146"/>
    </row>
    <row r="80" spans="5:5" x14ac:dyDescent="0.2">
      <c r="E80" s="146"/>
    </row>
    <row r="81" spans="1:7" x14ac:dyDescent="0.2">
      <c r="E81" s="146"/>
    </row>
    <row r="82" spans="1:7" x14ac:dyDescent="0.2">
      <c r="E82" s="146"/>
    </row>
    <row r="83" spans="1:7" x14ac:dyDescent="0.2">
      <c r="E83" s="146"/>
    </row>
    <row r="84" spans="1:7" x14ac:dyDescent="0.2">
      <c r="E84" s="146"/>
    </row>
    <row r="85" spans="1:7" x14ac:dyDescent="0.2">
      <c r="E85" s="146"/>
    </row>
    <row r="86" spans="1:7" x14ac:dyDescent="0.2">
      <c r="E86" s="146"/>
    </row>
    <row r="87" spans="1:7" x14ac:dyDescent="0.2">
      <c r="E87" s="146"/>
    </row>
    <row r="88" spans="1:7" x14ac:dyDescent="0.2">
      <c r="E88" s="146"/>
    </row>
    <row r="89" spans="1:7" x14ac:dyDescent="0.2">
      <c r="E89" s="146"/>
    </row>
    <row r="90" spans="1:7" x14ac:dyDescent="0.2">
      <c r="E90" s="146"/>
    </row>
    <row r="91" spans="1:7" x14ac:dyDescent="0.2">
      <c r="E91" s="146"/>
    </row>
    <row r="92" spans="1:7" x14ac:dyDescent="0.2">
      <c r="E92" s="146"/>
    </row>
    <row r="93" spans="1:7" x14ac:dyDescent="0.2">
      <c r="A93" s="187"/>
      <c r="B93" s="187"/>
    </row>
    <row r="94" spans="1:7" x14ac:dyDescent="0.2">
      <c r="A94" s="186"/>
      <c r="B94" s="186"/>
      <c r="C94" s="189"/>
      <c r="D94" s="189"/>
      <c r="E94" s="190"/>
      <c r="F94" s="189"/>
      <c r="G94" s="191"/>
    </row>
    <row r="95" spans="1:7" x14ac:dyDescent="0.2">
      <c r="A95" s="192"/>
      <c r="B95" s="192"/>
      <c r="C95" s="186"/>
      <c r="D95" s="186"/>
      <c r="E95" s="193"/>
      <c r="F95" s="186"/>
      <c r="G95" s="186"/>
    </row>
    <row r="96" spans="1:7" x14ac:dyDescent="0.2">
      <c r="A96" s="186"/>
      <c r="B96" s="186"/>
      <c r="C96" s="186"/>
      <c r="D96" s="186"/>
      <c r="E96" s="193"/>
      <c r="F96" s="186"/>
      <c r="G96" s="186"/>
    </row>
    <row r="97" spans="1:7" x14ac:dyDescent="0.2">
      <c r="A97" s="186"/>
      <c r="B97" s="186"/>
      <c r="C97" s="186"/>
      <c r="D97" s="186"/>
      <c r="E97" s="193"/>
      <c r="F97" s="186"/>
      <c r="G97" s="186"/>
    </row>
    <row r="98" spans="1:7" x14ac:dyDescent="0.2">
      <c r="A98" s="186"/>
      <c r="B98" s="186"/>
      <c r="C98" s="186"/>
      <c r="D98" s="186"/>
      <c r="E98" s="193"/>
      <c r="F98" s="186"/>
      <c r="G98" s="186"/>
    </row>
    <row r="99" spans="1:7" x14ac:dyDescent="0.2">
      <c r="A99" s="186"/>
      <c r="B99" s="186"/>
      <c r="C99" s="186"/>
      <c r="D99" s="186"/>
      <c r="E99" s="193"/>
      <c r="F99" s="186"/>
      <c r="G99" s="186"/>
    </row>
    <row r="100" spans="1:7" x14ac:dyDescent="0.2">
      <c r="A100" s="186"/>
      <c r="B100" s="186"/>
      <c r="C100" s="186"/>
      <c r="D100" s="186"/>
      <c r="E100" s="193"/>
      <c r="F100" s="186"/>
      <c r="G100" s="186"/>
    </row>
    <row r="101" spans="1:7" x14ac:dyDescent="0.2">
      <c r="A101" s="186"/>
      <c r="B101" s="186"/>
      <c r="C101" s="186"/>
      <c r="D101" s="186"/>
      <c r="E101" s="193"/>
      <c r="F101" s="186"/>
      <c r="G101" s="186"/>
    </row>
    <row r="102" spans="1:7" x14ac:dyDescent="0.2">
      <c r="A102" s="186"/>
      <c r="B102" s="186"/>
      <c r="C102" s="186"/>
      <c r="D102" s="186"/>
      <c r="E102" s="193"/>
      <c r="F102" s="186"/>
      <c r="G102" s="186"/>
    </row>
    <row r="103" spans="1:7" x14ac:dyDescent="0.2">
      <c r="A103" s="186"/>
      <c r="B103" s="186"/>
      <c r="C103" s="186"/>
      <c r="D103" s="186"/>
      <c r="E103" s="193"/>
      <c r="F103" s="186"/>
      <c r="G103" s="186"/>
    </row>
    <row r="104" spans="1:7" x14ac:dyDescent="0.2">
      <c r="A104" s="186"/>
      <c r="B104" s="186"/>
      <c r="C104" s="186"/>
      <c r="D104" s="186"/>
      <c r="E104" s="193"/>
      <c r="F104" s="186"/>
      <c r="G104" s="186"/>
    </row>
    <row r="105" spans="1:7" x14ac:dyDescent="0.2">
      <c r="A105" s="186"/>
      <c r="B105" s="186"/>
      <c r="C105" s="186"/>
      <c r="D105" s="186"/>
      <c r="E105" s="193"/>
      <c r="F105" s="186"/>
      <c r="G105" s="186"/>
    </row>
    <row r="106" spans="1:7" x14ac:dyDescent="0.2">
      <c r="A106" s="186"/>
      <c r="B106" s="186"/>
      <c r="C106" s="186"/>
      <c r="D106" s="186"/>
      <c r="E106" s="193"/>
      <c r="F106" s="186"/>
      <c r="G106" s="186"/>
    </row>
    <row r="107" spans="1:7" x14ac:dyDescent="0.2">
      <c r="A107" s="186"/>
      <c r="B107" s="186"/>
      <c r="C107" s="186"/>
      <c r="D107" s="186"/>
      <c r="E107" s="193"/>
      <c r="F107" s="186"/>
      <c r="G107" s="18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hal3000</dc:creator>
  <cp:lastModifiedBy>Vlastnik</cp:lastModifiedBy>
  <cp:lastPrinted>2018-07-16T20:30:53Z</cp:lastPrinted>
  <dcterms:created xsi:type="dcterms:W3CDTF">2018-07-16T19:45:57Z</dcterms:created>
  <dcterms:modified xsi:type="dcterms:W3CDTF">2022-10-24T10:45:52Z</dcterms:modified>
</cp:coreProperties>
</file>